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R:\Z_CGaona\1 tranparency\2019 updates\debt service page\2019\"/>
    </mc:Choice>
  </mc:AlternateContent>
  <xr:revisionPtr revIDLastSave="0" documentId="13_ncr:1_{83863670-1EA4-4B67-ADB2-FC152C0D843F}" xr6:coauthVersionLast="44" xr6:coauthVersionMax="44" xr10:uidLastSave="{00000000-0000-0000-0000-000000000000}"/>
  <bookViews>
    <workbookView xWindow="-120" yWindow="-120" windowWidth="29040" windowHeight="15840" tabRatio="835" activeTab="7" xr2:uid="{00000000-000D-0000-FFFF-FFFF00000000}"/>
  </bookViews>
  <sheets>
    <sheet name="Aggregate" sheetId="2" r:id="rId1"/>
    <sheet name="Aggregate History" sheetId="9" r:id="rId2"/>
    <sheet name="FY 2019 VRF-Sib only " sheetId="14" r:id="rId3"/>
    <sheet name="Rev Debt" sheetId="5" r:id="rId4"/>
    <sheet name="Rev Debt - Maturity" sheetId="6" r:id="rId5"/>
    <sheet name="Rev Debt - Proceeds" sheetId="7" r:id="rId6"/>
    <sheet name="Outstanding debt" sheetId="13" r:id="rId7"/>
    <sheet name="CPI Index Data" sheetId="12" r:id="rId8"/>
  </sheets>
  <definedNames>
    <definedName name="_xlnm.Print_Area" localSheetId="0">Aggregate!$A$1:$F$43</definedName>
    <definedName name="_xlnm.Print_Area" localSheetId="1">'Aggregate History'!$B$1:$L$14</definedName>
    <definedName name="_xlnm.Print_Area" localSheetId="7">'CPI Index Data'!$A$1:$F$28</definedName>
    <definedName name="_xlnm.Print_Area" localSheetId="2">'FY 2019 VRF-Sib only '!$A$1:$X$63</definedName>
    <definedName name="_xlnm.Print_Area" localSheetId="3">'Rev Debt'!$A$1:$S$50</definedName>
    <definedName name="_xlnm.Print_Area" localSheetId="4">'Rev Debt - Maturity'!$A$1:$I$146</definedName>
    <definedName name="_xlnm.Print_Area" localSheetId="5">'Rev Debt - Proceeds'!$A$1:$G$13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2" l="1"/>
  <c r="E4" i="12"/>
  <c r="E3" i="12"/>
  <c r="E2" i="12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O59" i="14"/>
  <c r="M59" i="14"/>
  <c r="I59" i="14"/>
  <c r="Q59" i="14" s="1"/>
  <c r="E59" i="14"/>
  <c r="C59" i="14"/>
  <c r="O58" i="14"/>
  <c r="M58" i="14"/>
  <c r="K58" i="14"/>
  <c r="S58" i="14" s="1"/>
  <c r="I58" i="14"/>
  <c r="Q58" i="14" s="1"/>
  <c r="E58" i="14"/>
  <c r="C58" i="14"/>
  <c r="U58" i="14" s="1"/>
  <c r="O57" i="14"/>
  <c r="M57" i="14"/>
  <c r="K57" i="14"/>
  <c r="S57" i="14" s="1"/>
  <c r="W57" i="14" s="1"/>
  <c r="I57" i="14"/>
  <c r="Q57" i="14" s="1"/>
  <c r="G57" i="14"/>
  <c r="E57" i="14"/>
  <c r="C57" i="14"/>
  <c r="O56" i="14"/>
  <c r="M56" i="14"/>
  <c r="K56" i="14"/>
  <c r="S56" i="14" s="1"/>
  <c r="W56" i="14" s="1"/>
  <c r="I56" i="14"/>
  <c r="Q56" i="14" s="1"/>
  <c r="U56" i="14" s="1"/>
  <c r="G56" i="14"/>
  <c r="E56" i="14"/>
  <c r="C56" i="14"/>
  <c r="O55" i="14"/>
  <c r="M55" i="14"/>
  <c r="K55" i="14"/>
  <c r="S55" i="14" s="1"/>
  <c r="I55" i="14"/>
  <c r="Q55" i="14" s="1"/>
  <c r="U55" i="14" s="1"/>
  <c r="E55" i="14"/>
  <c r="C55" i="14"/>
  <c r="O54" i="14"/>
  <c r="M54" i="14"/>
  <c r="K54" i="14"/>
  <c r="S54" i="14" s="1"/>
  <c r="I54" i="14"/>
  <c r="Q54" i="14" s="1"/>
  <c r="E54" i="14"/>
  <c r="W54" i="14" s="1"/>
  <c r="C54" i="14"/>
  <c r="Q53" i="14"/>
  <c r="K53" i="14"/>
  <c r="S53" i="14" s="1"/>
  <c r="I53" i="14"/>
  <c r="E53" i="14"/>
  <c r="C53" i="14"/>
  <c r="U53" i="14" s="1"/>
  <c r="S52" i="14"/>
  <c r="Q52" i="14"/>
  <c r="U52" i="14" s="1"/>
  <c r="K52" i="14"/>
  <c r="I52" i="14"/>
  <c r="G52" i="14"/>
  <c r="E52" i="14"/>
  <c r="W52" i="14" s="1"/>
  <c r="C52" i="14"/>
  <c r="O51" i="14"/>
  <c r="M51" i="14"/>
  <c r="K51" i="14"/>
  <c r="S51" i="14" s="1"/>
  <c r="I51" i="14"/>
  <c r="Q51" i="14" s="1"/>
  <c r="U51" i="14" s="1"/>
  <c r="E51" i="14"/>
  <c r="C51" i="14"/>
  <c r="G51" i="14" s="1"/>
  <c r="O50" i="14"/>
  <c r="M50" i="14"/>
  <c r="K50" i="14"/>
  <c r="S50" i="14" s="1"/>
  <c r="I50" i="14"/>
  <c r="Q50" i="14" s="1"/>
  <c r="E50" i="14"/>
  <c r="W50" i="14" s="1"/>
  <c r="C50" i="14"/>
  <c r="G50" i="14" s="1"/>
  <c r="O49" i="14"/>
  <c r="O62" i="14" s="1"/>
  <c r="M49" i="14"/>
  <c r="M62" i="14" s="1"/>
  <c r="K49" i="14"/>
  <c r="I49" i="14"/>
  <c r="I62" i="14" s="1"/>
  <c r="G49" i="14"/>
  <c r="E49" i="14"/>
  <c r="E62" i="14" s="1"/>
  <c r="C49" i="14"/>
  <c r="M44" i="14"/>
  <c r="K44" i="14"/>
  <c r="G44" i="14"/>
  <c r="E44" i="14"/>
  <c r="C44" i="14"/>
  <c r="Q41" i="14"/>
  <c r="W41" i="14" s="1"/>
  <c r="O41" i="14"/>
  <c r="U41" i="14" s="1"/>
  <c r="I41" i="14"/>
  <c r="K59" i="14" s="1"/>
  <c r="S59" i="14" s="1"/>
  <c r="U40" i="14"/>
  <c r="Q40" i="14"/>
  <c r="W40" i="14" s="1"/>
  <c r="O40" i="14"/>
  <c r="U39" i="14"/>
  <c r="Q39" i="14"/>
  <c r="W39" i="14" s="1"/>
  <c r="O39" i="14"/>
  <c r="U38" i="14"/>
  <c r="Q38" i="14"/>
  <c r="W38" i="14" s="1"/>
  <c r="O38" i="14"/>
  <c r="U37" i="14"/>
  <c r="Q37" i="14"/>
  <c r="W37" i="14" s="1"/>
  <c r="O37" i="14"/>
  <c r="U36" i="14"/>
  <c r="Q36" i="14"/>
  <c r="W36" i="14" s="1"/>
  <c r="O36" i="14"/>
  <c r="W35" i="14"/>
  <c r="U35" i="14"/>
  <c r="Q35" i="14"/>
  <c r="O35" i="14"/>
  <c r="W34" i="14"/>
  <c r="Q34" i="14"/>
  <c r="O34" i="14"/>
  <c r="U34" i="14" s="1"/>
  <c r="Q33" i="14"/>
  <c r="W33" i="14" s="1"/>
  <c r="O33" i="14"/>
  <c r="U33" i="14" s="1"/>
  <c r="U32" i="14"/>
  <c r="Q32" i="14"/>
  <c r="W32" i="14" s="1"/>
  <c r="O32" i="14"/>
  <c r="W31" i="14"/>
  <c r="U31" i="14"/>
  <c r="Q31" i="14"/>
  <c r="O31" i="14"/>
  <c r="A31" i="14"/>
  <c r="A32" i="14" s="1"/>
  <c r="A33" i="14" s="1"/>
  <c r="A34" i="14" s="1"/>
  <c r="A35" i="14" s="1"/>
  <c r="A36" i="14" s="1"/>
  <c r="W30" i="14"/>
  <c r="Q30" i="14"/>
  <c r="O30" i="14"/>
  <c r="U30" i="14" s="1"/>
  <c r="A30" i="14"/>
  <c r="Q29" i="14"/>
  <c r="W29" i="14" s="1"/>
  <c r="O29" i="14"/>
  <c r="U29" i="14" s="1"/>
  <c r="Q28" i="14"/>
  <c r="W28" i="14" s="1"/>
  <c r="O28" i="14"/>
  <c r="U28" i="14" s="1"/>
  <c r="Q27" i="14"/>
  <c r="W27" i="14" s="1"/>
  <c r="O27" i="14"/>
  <c r="U27" i="14" s="1"/>
  <c r="Q26" i="14"/>
  <c r="W26" i="14" s="1"/>
  <c r="O26" i="14"/>
  <c r="U26" i="14" s="1"/>
  <c r="Q25" i="14"/>
  <c r="W25" i="14" s="1"/>
  <c r="O25" i="14"/>
  <c r="U25" i="14" s="1"/>
  <c r="Q24" i="14"/>
  <c r="W24" i="14" s="1"/>
  <c r="O24" i="14"/>
  <c r="U24" i="14" s="1"/>
  <c r="U23" i="14"/>
  <c r="Q23" i="14"/>
  <c r="W23" i="14" s="1"/>
  <c r="O23" i="14"/>
  <c r="U22" i="14"/>
  <c r="Q22" i="14"/>
  <c r="W22" i="14" s="1"/>
  <c r="O22" i="14"/>
  <c r="U21" i="14"/>
  <c r="Q21" i="14"/>
  <c r="W21" i="14" s="1"/>
  <c r="O21" i="14"/>
  <c r="U20" i="14"/>
  <c r="Q20" i="14"/>
  <c r="W20" i="14" s="1"/>
  <c r="O20" i="14"/>
  <c r="U19" i="14"/>
  <c r="Q19" i="14"/>
  <c r="W19" i="14" s="1"/>
  <c r="O19" i="14"/>
  <c r="U18" i="14"/>
  <c r="Q18" i="14"/>
  <c r="W18" i="14" s="1"/>
  <c r="O18" i="14"/>
  <c r="U17" i="14"/>
  <c r="Q17" i="14"/>
  <c r="W17" i="14" s="1"/>
  <c r="O17" i="14"/>
  <c r="U16" i="14"/>
  <c r="Q16" i="14"/>
  <c r="W16" i="14" s="1"/>
  <c r="O16" i="14"/>
  <c r="U15" i="14"/>
  <c r="Q15" i="14"/>
  <c r="W15" i="14" s="1"/>
  <c r="O15" i="14"/>
  <c r="U14" i="14"/>
  <c r="Q14" i="14"/>
  <c r="W14" i="14" s="1"/>
  <c r="O14" i="14"/>
  <c r="U13" i="14"/>
  <c r="Q13" i="14"/>
  <c r="W13" i="14" s="1"/>
  <c r="O13" i="14"/>
  <c r="U12" i="14"/>
  <c r="Q12" i="14"/>
  <c r="W12" i="14" s="1"/>
  <c r="O12" i="14"/>
  <c r="U11" i="14"/>
  <c r="Q11" i="14"/>
  <c r="W11" i="14" s="1"/>
  <c r="O11" i="14"/>
  <c r="U10" i="14"/>
  <c r="U44" i="14" s="1"/>
  <c r="Q10" i="14"/>
  <c r="Q44" i="14" s="1"/>
  <c r="O10" i="14"/>
  <c r="O44" i="14" s="1"/>
  <c r="O6" i="14"/>
  <c r="K6" i="14"/>
  <c r="G6" i="14"/>
  <c r="W59" i="14" l="1"/>
  <c r="W51" i="14"/>
  <c r="W55" i="14"/>
  <c r="U57" i="14"/>
  <c r="W58" i="14"/>
  <c r="K62" i="14"/>
  <c r="W53" i="14"/>
  <c r="U54" i="14"/>
  <c r="U59" i="14"/>
  <c r="W10" i="14"/>
  <c r="W44" i="14" s="1"/>
  <c r="S49" i="14"/>
  <c r="U50" i="14"/>
  <c r="G53" i="14"/>
  <c r="G62" i="14" s="1"/>
  <c r="G55" i="14"/>
  <c r="C62" i="14"/>
  <c r="Q49" i="14"/>
  <c r="Q62" i="14" s="1"/>
  <c r="I44" i="14"/>
  <c r="G54" i="14"/>
  <c r="G58" i="14"/>
  <c r="W49" i="14" l="1"/>
  <c r="W62" i="14" s="1"/>
  <c r="S62" i="14"/>
  <c r="U49" i="14"/>
  <c r="U62" i="14" s="1"/>
  <c r="J11" i="9" l="1"/>
  <c r="I11" i="9"/>
  <c r="G11" i="9"/>
  <c r="E11" i="9"/>
  <c r="C11" i="9"/>
  <c r="H9" i="9"/>
  <c r="F9" i="9"/>
  <c r="D9" i="9"/>
  <c r="H7" i="9"/>
  <c r="H11" i="9" s="1"/>
  <c r="F7" i="9"/>
  <c r="F11" i="9" s="1"/>
  <c r="D7" i="9"/>
  <c r="D11" i="9" s="1"/>
  <c r="C10" i="5" l="1"/>
  <c r="E6" i="12" l="1"/>
  <c r="H137" i="6" l="1"/>
  <c r="H135" i="6"/>
  <c r="H133" i="6"/>
  <c r="H131" i="6"/>
  <c r="H129" i="6"/>
  <c r="H127" i="6"/>
  <c r="G138" i="6"/>
  <c r="H138" i="6" s="1"/>
  <c r="I138" i="6" s="1"/>
  <c r="G136" i="6"/>
  <c r="H136" i="6" s="1"/>
  <c r="G134" i="6"/>
  <c r="H134" i="6" s="1"/>
  <c r="G132" i="6"/>
  <c r="H132" i="6" s="1"/>
  <c r="G130" i="6"/>
  <c r="H130" i="6" s="1"/>
  <c r="G128" i="6"/>
  <c r="H128" i="6" s="1"/>
  <c r="G126" i="6"/>
  <c r="H126" i="6" s="1"/>
  <c r="G124" i="6"/>
  <c r="H124" i="6" s="1"/>
  <c r="G122" i="6"/>
  <c r="H122" i="6" s="1"/>
  <c r="G120" i="6"/>
  <c r="H120" i="6" s="1"/>
  <c r="G118" i="6"/>
  <c r="H118" i="6" s="1"/>
  <c r="G116" i="6"/>
  <c r="H116" i="6" s="1"/>
  <c r="G114" i="6"/>
  <c r="H114" i="6" s="1"/>
  <c r="G112" i="6"/>
  <c r="H112" i="6" s="1"/>
  <c r="G110" i="6"/>
  <c r="H110" i="6" s="1"/>
  <c r="G79" i="6"/>
  <c r="H79" i="6" s="1"/>
  <c r="F77" i="6"/>
  <c r="G144" i="6"/>
  <c r="D141" i="6"/>
  <c r="H125" i="6"/>
  <c r="H123" i="6"/>
  <c r="H121" i="6"/>
  <c r="H119" i="6"/>
  <c r="H117" i="6"/>
  <c r="H115" i="6"/>
  <c r="H113" i="6"/>
  <c r="H111" i="6"/>
  <c r="H109" i="6"/>
  <c r="H107" i="6"/>
  <c r="F107" i="6"/>
  <c r="G108" i="6" s="1"/>
  <c r="H108" i="6" s="1"/>
  <c r="H105" i="6"/>
  <c r="F105" i="6"/>
  <c r="G106" i="6" s="1"/>
  <c r="H106" i="6" s="1"/>
  <c r="H103" i="6"/>
  <c r="F103" i="6"/>
  <c r="G104" i="6" s="1"/>
  <c r="H104" i="6" s="1"/>
  <c r="H101" i="6"/>
  <c r="F101" i="6"/>
  <c r="G102" i="6" s="1"/>
  <c r="H102" i="6" s="1"/>
  <c r="H99" i="6"/>
  <c r="F99" i="6"/>
  <c r="G100" i="6" s="1"/>
  <c r="H100" i="6" s="1"/>
  <c r="H97" i="6"/>
  <c r="F97" i="6"/>
  <c r="G98" i="6" s="1"/>
  <c r="H98" i="6" s="1"/>
  <c r="H95" i="6"/>
  <c r="F95" i="6"/>
  <c r="G96" i="6" s="1"/>
  <c r="H96" i="6" s="1"/>
  <c r="H93" i="6"/>
  <c r="F93" i="6"/>
  <c r="G94" i="6" s="1"/>
  <c r="H94" i="6" s="1"/>
  <c r="H91" i="6"/>
  <c r="F91" i="6"/>
  <c r="G92" i="6" s="1"/>
  <c r="H92" i="6" s="1"/>
  <c r="H90" i="6"/>
  <c r="H89" i="6"/>
  <c r="F89" i="6"/>
  <c r="F87" i="6"/>
  <c r="F85" i="6"/>
  <c r="F83" i="6"/>
  <c r="F81" i="6"/>
  <c r="F7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I128" i="6" l="1"/>
  <c r="I44" i="6"/>
  <c r="I48" i="6"/>
  <c r="I56" i="6"/>
  <c r="I136" i="6"/>
  <c r="I134" i="6"/>
  <c r="I130" i="6"/>
  <c r="I132" i="6"/>
  <c r="I108" i="6"/>
  <c r="I100" i="6"/>
  <c r="I92" i="6"/>
  <c r="G80" i="6"/>
  <c r="I120" i="6"/>
  <c r="I112" i="6"/>
  <c r="I122" i="6"/>
  <c r="I94" i="6"/>
  <c r="I102" i="6"/>
  <c r="I110" i="6"/>
  <c r="I114" i="6"/>
  <c r="F141" i="6"/>
  <c r="I118" i="6"/>
  <c r="I90" i="6"/>
  <c r="I98" i="6"/>
  <c r="I106" i="6"/>
  <c r="I116" i="6"/>
  <c r="I126" i="6"/>
  <c r="I42" i="6"/>
  <c r="I46" i="6"/>
  <c r="I50" i="6"/>
  <c r="I54" i="6"/>
  <c r="I58" i="6"/>
  <c r="H78" i="6"/>
  <c r="I78" i="6" s="1"/>
  <c r="I96" i="6"/>
  <c r="I104" i="6"/>
  <c r="I124" i="6"/>
  <c r="I52" i="6"/>
  <c r="C42" i="2"/>
  <c r="H80" i="6" l="1"/>
  <c r="I80" i="6" s="1"/>
  <c r="G81" i="6"/>
  <c r="H81" i="6" l="1"/>
  <c r="G82" i="6"/>
  <c r="H82" i="6" l="1"/>
  <c r="I82" i="6" s="1"/>
  <c r="G83" i="6"/>
  <c r="H83" i="6" l="1"/>
  <c r="G84" i="6"/>
  <c r="G12" i="7"/>
  <c r="F12" i="7"/>
  <c r="E12" i="7"/>
  <c r="H84" i="6" l="1"/>
  <c r="I84" i="6" s="1"/>
  <c r="G85" i="6"/>
  <c r="S36" i="5"/>
  <c r="H85" i="6" l="1"/>
  <c r="G86" i="6"/>
  <c r="H86" i="6" l="1"/>
  <c r="G87" i="6"/>
  <c r="I86" i="6"/>
  <c r="K11" i="9"/>
  <c r="G88" i="6" l="1"/>
  <c r="H87" i="6"/>
  <c r="L11" i="9"/>
  <c r="H88" i="6" l="1"/>
  <c r="I88" i="6" s="1"/>
  <c r="I141" i="6" s="1"/>
  <c r="G141" i="6"/>
  <c r="E7" i="5"/>
  <c r="E8" i="5"/>
  <c r="D10" i="5"/>
  <c r="J7" i="5"/>
  <c r="J8" i="5"/>
  <c r="H10" i="5"/>
  <c r="I10" i="5"/>
  <c r="D10" i="7"/>
  <c r="G64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11" i="6"/>
  <c r="H141" i="6" l="1"/>
  <c r="J10" i="5"/>
  <c r="E10" i="5"/>
  <c r="G7" i="7"/>
  <c r="E10" i="7"/>
  <c r="F10" i="7"/>
  <c r="F13" i="7" s="1"/>
  <c r="D13" i="7"/>
  <c r="G5" i="7"/>
  <c r="G10" i="7" l="1"/>
  <c r="G13" i="7" s="1"/>
  <c r="E13" i="7"/>
  <c r="G12" i="6" l="1"/>
  <c r="H11" i="6"/>
  <c r="H12" i="6" l="1"/>
  <c r="I12" i="6" s="1"/>
  <c r="G14" i="6" l="1"/>
  <c r="H13" i="6"/>
  <c r="H14" i="6" l="1"/>
  <c r="I14" i="6" s="1"/>
  <c r="G16" i="6" l="1"/>
  <c r="H15" i="6"/>
  <c r="H16" i="6" l="1"/>
  <c r="I16" i="6" s="1"/>
  <c r="H17" i="6" l="1"/>
  <c r="H18" i="6" l="1"/>
  <c r="I18" i="6" s="1"/>
  <c r="H19" i="6" l="1"/>
  <c r="H20" i="6" l="1"/>
  <c r="I20" i="6" s="1"/>
  <c r="H21" i="6" l="1"/>
  <c r="H22" i="6" l="1"/>
  <c r="I22" i="6" s="1"/>
  <c r="H23" i="6" l="1"/>
  <c r="H24" i="6" l="1"/>
  <c r="I24" i="6" s="1"/>
  <c r="H25" i="6" l="1"/>
  <c r="H26" i="6" l="1"/>
  <c r="I26" i="6" s="1"/>
  <c r="H27" i="6" l="1"/>
  <c r="H28" i="6" l="1"/>
  <c r="I28" i="6" s="1"/>
  <c r="H29" i="6" l="1"/>
  <c r="H30" i="6" l="1"/>
  <c r="I30" i="6" s="1"/>
  <c r="H31" i="6" l="1"/>
  <c r="H32" i="6" l="1"/>
  <c r="I32" i="6" s="1"/>
  <c r="H33" i="6" l="1"/>
  <c r="H34" i="6" l="1"/>
  <c r="I34" i="6" s="1"/>
  <c r="H35" i="6" l="1"/>
  <c r="H36" i="6" l="1"/>
  <c r="I36" i="6" s="1"/>
  <c r="H37" i="6" l="1"/>
  <c r="H38" i="6" l="1"/>
  <c r="I38" i="6" s="1"/>
  <c r="H39" i="6" l="1"/>
  <c r="I40" i="6" s="1"/>
  <c r="D61" i="6" l="1"/>
  <c r="F61" i="6" l="1"/>
  <c r="H61" i="6" l="1"/>
  <c r="G61" i="6"/>
  <c r="I61" i="6" l="1"/>
  <c r="R36" i="5" l="1"/>
  <c r="Q36" i="5"/>
  <c r="O36" i="5"/>
  <c r="N36" i="5"/>
  <c r="P36" i="5" l="1"/>
  <c r="M36" i="5"/>
  <c r="D42" i="2" l="1"/>
  <c r="E42" i="2" l="1"/>
</calcChain>
</file>

<file path=xl/sharedStrings.xml><?xml version="1.0" encoding="utf-8"?>
<sst xmlns="http://schemas.openxmlformats.org/spreadsheetml/2006/main" count="278" uniqueCount="99">
  <si>
    <t>All Issues</t>
  </si>
  <si>
    <t xml:space="preserve"> Series</t>
  </si>
  <si>
    <t>Principal</t>
  </si>
  <si>
    <t>Interest</t>
  </si>
  <si>
    <t xml:space="preserve"> Total</t>
  </si>
  <si>
    <t>Fiscal Year</t>
  </si>
  <si>
    <t>TOTAL CURRENT</t>
  </si>
  <si>
    <t>TOTAL ALL</t>
  </si>
  <si>
    <t>DEBT SERVICE REQUIREMENTS SUMMARY</t>
  </si>
  <si>
    <t>PRINCIPAL AND INTEREST SCHEDULE</t>
  </si>
  <si>
    <t>Combined Total</t>
  </si>
  <si>
    <t>Revenue Backed Debt</t>
  </si>
  <si>
    <t>SERIES</t>
  </si>
  <si>
    <t>PURPOSE</t>
  </si>
  <si>
    <t>PRINCIPAL</t>
  </si>
  <si>
    <t>INTEREST</t>
  </si>
  <si>
    <t>TOTAL</t>
  </si>
  <si>
    <t>ISSUED</t>
  </si>
  <si>
    <t>OUTSTANDING</t>
  </si>
  <si>
    <t>MATURITY</t>
  </si>
  <si>
    <t>RATE</t>
  </si>
  <si>
    <t>PER MATURITY</t>
  </si>
  <si>
    <t>FY TOTAL</t>
  </si>
  <si>
    <t>BOND MATURITY SCHEDULE</t>
  </si>
  <si>
    <t>Total Proceeds Received:</t>
  </si>
  <si>
    <t>Proceeds Spent:</t>
  </si>
  <si>
    <t>Proceeds Unspent:</t>
  </si>
  <si>
    <t>Current Revenue Bonds</t>
  </si>
  <si>
    <t>Total Outstanding Revenue Bonds (All Years)</t>
  </si>
  <si>
    <t>Total Outstanding Revenue Bonds</t>
  </si>
  <si>
    <t>Population:</t>
  </si>
  <si>
    <t>Per Capita</t>
  </si>
  <si>
    <t>Population Source:  US Census</t>
  </si>
  <si>
    <t xml:space="preserve">TOTAL OUTSTANDING  DEBT SERVICE </t>
  </si>
  <si>
    <t>HIDALGO COUNTY REGIONAL MOBILITY AUTHORITY</t>
  </si>
  <si>
    <t>Senior Lien Vehicle Registration Fee Revenue &amp; Refunding Bonds, Series 2013</t>
  </si>
  <si>
    <t>Total</t>
  </si>
  <si>
    <t xml:space="preserve">Principal </t>
  </si>
  <si>
    <t>Yr</t>
  </si>
  <si>
    <t>Jr Lien Bond Series-2016</t>
  </si>
  <si>
    <t>Revenue Bond Series-2013</t>
  </si>
  <si>
    <t>Combined Totals</t>
  </si>
  <si>
    <t>Junior Lien Revenue Bond Series 2016</t>
  </si>
  <si>
    <t>Original Amount</t>
  </si>
  <si>
    <t>Accreted Amt. $23,377,510</t>
  </si>
  <si>
    <t>HCRMA Outstanding bonds</t>
  </si>
  <si>
    <t>TOTALS</t>
  </si>
  <si>
    <t>Per Capita  Revenue Bond Debt Payable</t>
  </si>
  <si>
    <t>Proceeds from the sale of the Bonds will be used for the purpose of (i) financing of all or part of certain transportation projects and related expenditures, (ii) funding a Debt Service Reserve Fund, (iii) refunding, defeasing and canceling a line of credit and, (iv) and paying the costs of issuance of the Bonds.</t>
  </si>
  <si>
    <t xml:space="preserve">Outstanding Debt Service Requirements as of December 31, </t>
  </si>
  <si>
    <t xml:space="preserve"> Year</t>
  </si>
  <si>
    <t>Proceeds from State Infrastructure Bank Loan Agreement will be used for the purpose of: funding costs of right-of-way and utility relocation.</t>
  </si>
  <si>
    <t>Senior Lien Vehicle Registration Fee Revenue &amp; Refunding Bonds, Series 2013 (1)</t>
  </si>
  <si>
    <r>
      <t>TOTAL OUTSTANDING REVENUE BONDS                                                     (1)</t>
    </r>
    <r>
      <rPr>
        <b/>
        <sz val="12"/>
        <color theme="0"/>
        <rFont val="Calibri"/>
        <family val="2"/>
        <scheme val="minor"/>
      </rPr>
      <t>Current Credit Rating:     S&amp;P  AA-</t>
    </r>
  </si>
  <si>
    <t>(2) Note :  This issue was package as a bond, whereas the State of Texas-Department of Transportation is the sole bond holder.</t>
  </si>
  <si>
    <t>6/1</t>
  </si>
  <si>
    <t>12/1</t>
  </si>
  <si>
    <t>Issue:  $61,600,000</t>
  </si>
  <si>
    <t>Dated:  December 10, 2013</t>
  </si>
  <si>
    <t>SENIOR LIEN VEHICLE REGISTRATION FEE REVENUE &amp; REFUNDING BONDS</t>
  </si>
  <si>
    <t>SERIES 2013</t>
  </si>
  <si>
    <t>JUNIOR LIEN REVENUE BONDS, TAXABLE</t>
  </si>
  <si>
    <t>SERIES 2016A</t>
  </si>
  <si>
    <t>Issue:  $20,000,000</t>
  </si>
  <si>
    <t>Dated:  December 1, 2016</t>
  </si>
  <si>
    <t>Senior Lien Bonds, Series 2013</t>
  </si>
  <si>
    <t>Junior Lien Bonds, Series 2016A</t>
  </si>
  <si>
    <t>**Note: First interest payment is due</t>
  </si>
  <si>
    <t>**Junior Lien Bonds, Series 2016A</t>
  </si>
  <si>
    <t xml:space="preserve">Dec. 2021 and first principal payment is due Dec. 2026.  Accreted interest in the amount of </t>
  </si>
  <si>
    <t xml:space="preserve">   of $3,377,510 will be added to the principal.</t>
  </si>
  <si>
    <t>SR LIEN SER 2013</t>
  </si>
  <si>
    <t>STATE INFRASTRUCTURE BANK LOAN</t>
  </si>
  <si>
    <t>Not yet Disbursed</t>
  </si>
  <si>
    <t>Combined (SIB) Totals</t>
  </si>
  <si>
    <t>Accreted Amt. $25,516,664</t>
  </si>
  <si>
    <t>Accreted Amt. $48,894,175</t>
  </si>
  <si>
    <t>Junior Lien Revenue Bond Taxable Series 2016A.(2) (3)</t>
  </si>
  <si>
    <t>(3) Includes accreted interest added to principal as per agreement.</t>
  </si>
  <si>
    <t>Junior Lien Revenue Bond, Taxable Series 2016A (1)</t>
  </si>
  <si>
    <t>(1) Accreted principal will be added starting in 2026 for a  grand total of $3,377,510  at end of payments.</t>
  </si>
  <si>
    <t>Revenue-supported debt per capita</t>
  </si>
  <si>
    <t>Population</t>
  </si>
  <si>
    <t>Inflation-Adjusted Tax-supported Debt per Capita</t>
  </si>
  <si>
    <t>Note: The inflation adjustement above uses inflation adjustment uses the Consumer Price Index (CPI) from the calculations of the US Inflation Calculator</t>
  </si>
  <si>
    <t>US Inflation: http://www.usinflationcalculator.com/</t>
  </si>
  <si>
    <t>CPI Databases: http://www.bls.gov/cpi/#data</t>
  </si>
  <si>
    <t>Outstanding</t>
  </si>
  <si>
    <t>2040-2044</t>
  </si>
  <si>
    <t>2045-2049</t>
  </si>
  <si>
    <t>2050-2051</t>
  </si>
  <si>
    <t>2025-2029</t>
  </si>
  <si>
    <t>2030-2034</t>
  </si>
  <si>
    <t>2035-2039</t>
  </si>
  <si>
    <t>AS OF December 31, 2019</t>
  </si>
  <si>
    <t>as of December 31, 2019</t>
  </si>
  <si>
    <t xml:space="preserve">as of December 31, 2019                                                                                                                           </t>
  </si>
  <si>
    <t>CPI Multiplier (Inflation Adjustment to 2019 Dollars)</t>
  </si>
  <si>
    <t>Estimated U.S. Census Population as of 07/31/19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</si>
</sst>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_)"/>
    <numFmt numFmtId="168" formatCode="m/d;@"/>
    <numFmt numFmtId="169" formatCode="_(* #,##0.00_);_(* \(#,##0.00\);_(* &quot;-&quot;_);_(@_)"/>
    <numFmt numFmtId="170" formatCode="0.000000000"/>
    <numFmt numFmtId="171" formatCode="_(* #,##0.000000000000_);_(* \(#,##0.000000000000\);_(* &quot;-&quot;??_);_(@_)"/>
    <numFmt numFmtId="172" formatCode="0.0000000%"/>
    <numFmt numFmtId="173" formatCode="0.000000000000000"/>
    <numFmt numFmtId="174" formatCode="_(* #,##0.000000000_);_(* \(#,##0.000000000\);_(* &quot;-&quot;??_);_(@_)"/>
    <numFmt numFmtId="175" formatCode="_(&quot;$&quot;* #,##0.0000000000_);_(&quot;$&quot;* \(#,##0.0000000000\);_(&quot;$&quot;* &quot;-&quot;??_);_(@_)"/>
    <numFmt numFmtId="176" formatCode="0.0000000000"/>
    <numFmt numFmtId="177" formatCode="_(&quot;$&quot;* #,##0.000000000_);_(&quot;$&quot;* \(#,##0.000000000\);_(&quot;$&quot;* &quot;-&quot;??_);_(@_)"/>
    <numFmt numFmtId="178" formatCode="0.00000"/>
    <numFmt numFmtId="179" formatCode="\$#,##0.000000000;[Red]&quot;($&quot;#,##0.000000000\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G Times"/>
      <family val="1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10"/>
      <name val="Times New Roman"/>
    </font>
    <font>
      <sz val="10"/>
      <color rgb="FF0000FF"/>
      <name val="Times New Roman"/>
      <family val="1"/>
    </font>
    <font>
      <b/>
      <i/>
      <sz val="10"/>
      <name val="Times New Roman"/>
      <family val="1"/>
    </font>
    <font>
      <b/>
      <sz val="10"/>
      <color rgb="FF0000FF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4" tint="0.39991454817346722"/>
      </top>
      <bottom/>
      <diagonal/>
    </border>
    <border>
      <left style="thin">
        <color theme="3" tint="0.59999389629810485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</borders>
  <cellStyleXfs count="1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40">
    <xf numFmtId="0" fontId="0" fillId="0" borderId="0" xfId="0"/>
    <xf numFmtId="0" fontId="3" fillId="2" borderId="1" xfId="1" applyFont="1" applyFill="1" applyBorder="1" applyAlignment="1">
      <alignment horizontal="centerContinuous"/>
    </xf>
    <xf numFmtId="0" fontId="3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3" fillId="2" borderId="6" xfId="1" applyFont="1" applyFill="1" applyBorder="1" applyAlignment="1">
      <alignment horizontal="centerContinuous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164" fontId="1" fillId="0" borderId="9" xfId="1" applyNumberFormat="1" applyBorder="1"/>
    <xf numFmtId="0" fontId="0" fillId="0" borderId="0" xfId="0" applyBorder="1"/>
    <xf numFmtId="0" fontId="3" fillId="2" borderId="0" xfId="1" applyFont="1" applyFill="1" applyBorder="1" applyAlignment="1">
      <alignment horizontal="centerContinuous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/>
    <xf numFmtId="0" fontId="0" fillId="4" borderId="0" xfId="0" applyFill="1" applyBorder="1"/>
    <xf numFmtId="0" fontId="1" fillId="4" borderId="0" xfId="1" applyFill="1" applyBorder="1"/>
    <xf numFmtId="0" fontId="0" fillId="4" borderId="0" xfId="0" applyFill="1"/>
    <xf numFmtId="0" fontId="1" fillId="4" borderId="0" xfId="1" applyFill="1"/>
    <xf numFmtId="0" fontId="6" fillId="4" borderId="0" xfId="1" applyFont="1" applyFill="1"/>
    <xf numFmtId="0" fontId="3" fillId="5" borderId="0" xfId="1" applyFont="1" applyFill="1" applyBorder="1" applyAlignment="1">
      <alignment horizontal="centerContinuous"/>
    </xf>
    <xf numFmtId="0" fontId="4" fillId="5" borderId="0" xfId="1" applyFont="1" applyFill="1" applyBorder="1" applyAlignment="1">
      <alignment horizontal="center"/>
    </xf>
    <xf numFmtId="164" fontId="1" fillId="4" borderId="0" xfId="1" applyNumberFormat="1" applyFill="1" applyBorder="1"/>
    <xf numFmtId="165" fontId="4" fillId="5" borderId="0" xfId="2" applyNumberFormat="1" applyFont="1" applyFill="1" applyBorder="1"/>
    <xf numFmtId="0" fontId="2" fillId="4" borderId="0" xfId="1" applyFont="1" applyFill="1"/>
    <xf numFmtId="164" fontId="1" fillId="4" borderId="10" xfId="1" applyNumberFormat="1" applyFill="1" applyBorder="1"/>
    <xf numFmtId="0" fontId="10" fillId="4" borderId="0" xfId="1" applyFont="1" applyFill="1"/>
    <xf numFmtId="0" fontId="0" fillId="4" borderId="14" xfId="0" applyFill="1" applyBorder="1"/>
    <xf numFmtId="0" fontId="0" fillId="4" borderId="15" xfId="0" applyFill="1" applyBorder="1"/>
    <xf numFmtId="0" fontId="1" fillId="0" borderId="9" xfId="1" applyBorder="1" applyAlignment="1">
      <alignment horizontal="center"/>
    </xf>
    <xf numFmtId="0" fontId="0" fillId="4" borderId="27" xfId="0" applyFill="1" applyBorder="1" applyAlignment="1">
      <alignment horizontal="center" vertical="center"/>
    </xf>
    <xf numFmtId="0" fontId="0" fillId="4" borderId="27" xfId="0" applyFill="1" applyBorder="1" applyAlignment="1">
      <alignment wrapText="1"/>
    </xf>
    <xf numFmtId="0" fontId="13" fillId="4" borderId="27" xfId="0" applyNumberFormat="1" applyFont="1" applyFill="1" applyBorder="1" applyAlignment="1" applyProtection="1">
      <alignment horizontal="left" wrapText="1"/>
    </xf>
    <xf numFmtId="3" fontId="12" fillId="7" borderId="25" xfId="0" applyNumberFormat="1" applyFont="1" applyFill="1" applyBorder="1" applyAlignment="1" applyProtection="1">
      <alignment horizontal="center"/>
    </xf>
    <xf numFmtId="39" fontId="12" fillId="7" borderId="25" xfId="0" applyNumberFormat="1" applyFont="1" applyFill="1" applyBorder="1" applyAlignment="1" applyProtection="1">
      <alignment horizontal="center"/>
    </xf>
    <xf numFmtId="42" fontId="12" fillId="7" borderId="25" xfId="0" applyNumberFormat="1" applyFont="1" applyFill="1" applyBorder="1" applyAlignment="1" applyProtection="1">
      <alignment horizontal="center"/>
    </xf>
    <xf numFmtId="0" fontId="13" fillId="4" borderId="26" xfId="0" applyNumberFormat="1" applyFont="1" applyFill="1" applyBorder="1" applyAlignment="1" applyProtection="1">
      <alignment horizontal="center" vertical="center" wrapText="1"/>
    </xf>
    <xf numFmtId="0" fontId="13" fillId="4" borderId="27" xfId="0" applyNumberFormat="1" applyFont="1" applyFill="1" applyBorder="1" applyAlignment="1" applyProtection="1">
      <alignment horizontal="center" vertical="center" wrapText="1"/>
    </xf>
    <xf numFmtId="0" fontId="0" fillId="4" borderId="27" xfId="0" applyFill="1" applyBorder="1" applyAlignment="1">
      <alignment vertical="center"/>
    </xf>
    <xf numFmtId="41" fontId="13" fillId="4" borderId="27" xfId="0" applyNumberFormat="1" applyFont="1" applyFill="1" applyBorder="1" applyAlignment="1" applyProtection="1">
      <alignment horizontal="center" vertical="center" wrapText="1"/>
    </xf>
    <xf numFmtId="41" fontId="13" fillId="4" borderId="27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right" wrapText="1"/>
    </xf>
    <xf numFmtId="0" fontId="13" fillId="4" borderId="0" xfId="0" applyFont="1" applyFill="1" applyBorder="1" applyAlignment="1">
      <alignment horizontal="right"/>
    </xf>
    <xf numFmtId="164" fontId="13" fillId="4" borderId="0" xfId="3" applyNumberFormat="1" applyFont="1" applyFill="1"/>
    <xf numFmtId="165" fontId="13" fillId="4" borderId="0" xfId="4" applyNumberFormat="1" applyFont="1" applyFill="1" applyBorder="1"/>
    <xf numFmtId="167" fontId="14" fillId="9" borderId="0" xfId="0" applyNumberFormat="1" applyFont="1" applyFill="1" applyProtection="1"/>
    <xf numFmtId="166" fontId="14" fillId="9" borderId="0" xfId="5" applyNumberFormat="1" applyFont="1" applyFill="1"/>
    <xf numFmtId="0" fontId="14" fillId="4" borderId="0" xfId="0" applyFont="1" applyFill="1"/>
    <xf numFmtId="43" fontId="14" fillId="9" borderId="14" xfId="3" applyFont="1" applyFill="1" applyBorder="1"/>
    <xf numFmtId="0" fontId="14" fillId="9" borderId="0" xfId="0" applyFont="1" applyFill="1"/>
    <xf numFmtId="43" fontId="14" fillId="9" borderId="0" xfId="3" applyFont="1" applyFill="1" applyBorder="1"/>
    <xf numFmtId="166" fontId="14" fillId="9" borderId="0" xfId="5" applyNumberFormat="1" applyFont="1" applyFill="1" applyBorder="1"/>
    <xf numFmtId="0" fontId="15" fillId="4" borderId="0" xfId="0" applyFont="1" applyFill="1"/>
    <xf numFmtId="0" fontId="18" fillId="4" borderId="0" xfId="0" applyFont="1" applyFill="1" applyAlignment="1" applyProtection="1"/>
    <xf numFmtId="43" fontId="16" fillId="4" borderId="0" xfId="3" applyFont="1" applyFill="1"/>
    <xf numFmtId="166" fontId="16" fillId="4" borderId="0" xfId="5" applyNumberFormat="1" applyFont="1" applyFill="1"/>
    <xf numFmtId="43" fontId="16" fillId="4" borderId="0" xfId="3" applyFont="1" applyFill="1" applyAlignment="1" applyProtection="1">
      <alignment horizontal="center"/>
    </xf>
    <xf numFmtId="0" fontId="16" fillId="4" borderId="0" xfId="0" applyFont="1" applyFill="1" applyAlignment="1" applyProtection="1">
      <alignment horizontal="left"/>
    </xf>
    <xf numFmtId="0" fontId="16" fillId="4" borderId="0" xfId="0" applyFont="1" applyFill="1" applyAlignment="1">
      <alignment horizontal="centerContinuous"/>
    </xf>
    <xf numFmtId="43" fontId="16" fillId="4" borderId="14" xfId="3" applyFont="1" applyFill="1" applyBorder="1" applyAlignment="1" applyProtection="1">
      <alignment horizontal="center"/>
    </xf>
    <xf numFmtId="166" fontId="16" fillId="4" borderId="14" xfId="5" applyNumberFormat="1" applyFont="1" applyFill="1" applyBorder="1" applyAlignment="1" applyProtection="1">
      <alignment horizontal="center"/>
    </xf>
    <xf numFmtId="166" fontId="17" fillId="4" borderId="0" xfId="5" applyNumberFormat="1" applyFont="1" applyFill="1" applyBorder="1"/>
    <xf numFmtId="43" fontId="17" fillId="4" borderId="0" xfId="3" applyFont="1" applyFill="1" applyBorder="1"/>
    <xf numFmtId="43" fontId="17" fillId="4" borderId="14" xfId="3" applyFont="1" applyFill="1" applyBorder="1"/>
    <xf numFmtId="0" fontId="17" fillId="4" borderId="0" xfId="0" applyFont="1" applyFill="1" applyAlignment="1" applyProtection="1"/>
    <xf numFmtId="0" fontId="16" fillId="4" borderId="0" xfId="0" applyFont="1" applyFill="1" applyAlignment="1"/>
    <xf numFmtId="168" fontId="17" fillId="4" borderId="0" xfId="0" quotePrefix="1" applyNumberFormat="1" applyFont="1" applyFill="1" applyAlignment="1" applyProtection="1">
      <alignment horizontal="left"/>
    </xf>
    <xf numFmtId="165" fontId="17" fillId="4" borderId="0" xfId="4" applyNumberFormat="1" applyFont="1" applyFill="1" applyBorder="1"/>
    <xf numFmtId="0" fontId="17" fillId="4" borderId="16" xfId="0" applyFont="1" applyFill="1" applyBorder="1" applyAlignment="1">
      <alignment horizontal="left"/>
    </xf>
    <xf numFmtId="165" fontId="17" fillId="4" borderId="15" xfId="4" applyNumberFormat="1" applyFont="1" applyFill="1" applyBorder="1"/>
    <xf numFmtId="43" fontId="17" fillId="4" borderId="15" xfId="3" applyFont="1" applyFill="1" applyBorder="1"/>
    <xf numFmtId="43" fontId="17" fillId="4" borderId="19" xfId="3" applyFont="1" applyFill="1" applyBorder="1"/>
    <xf numFmtId="0" fontId="17" fillId="4" borderId="17" xfId="0" applyFont="1" applyFill="1" applyBorder="1" applyAlignment="1">
      <alignment horizontal="left"/>
    </xf>
    <xf numFmtId="0" fontId="17" fillId="4" borderId="0" xfId="0" applyFont="1" applyFill="1" applyBorder="1"/>
    <xf numFmtId="43" fontId="17" fillId="4" borderId="20" xfId="3" applyFont="1" applyFill="1" applyBorder="1"/>
    <xf numFmtId="0" fontId="17" fillId="4" borderId="18" xfId="0" applyFont="1" applyFill="1" applyBorder="1" applyAlignment="1">
      <alignment horizontal="left"/>
    </xf>
    <xf numFmtId="0" fontId="17" fillId="4" borderId="14" xfId="0" applyFont="1" applyFill="1" applyBorder="1"/>
    <xf numFmtId="166" fontId="17" fillId="4" borderId="14" xfId="5" applyNumberFormat="1" applyFont="1" applyFill="1" applyBorder="1"/>
    <xf numFmtId="165" fontId="17" fillId="4" borderId="14" xfId="4" applyNumberFormat="1" applyFont="1" applyFill="1" applyBorder="1"/>
    <xf numFmtId="43" fontId="17" fillId="4" borderId="21" xfId="3" applyFont="1" applyFill="1" applyBorder="1"/>
    <xf numFmtId="0" fontId="17" fillId="4" borderId="0" xfId="0" applyFont="1" applyFill="1" applyBorder="1" applyAlignment="1">
      <alignment horizontal="left"/>
    </xf>
    <xf numFmtId="0" fontId="1" fillId="4" borderId="10" xfId="1" applyFill="1" applyBorder="1" applyAlignment="1">
      <alignment horizontal="center"/>
    </xf>
    <xf numFmtId="164" fontId="1" fillId="4" borderId="0" xfId="1" applyNumberFormat="1" applyFill="1"/>
    <xf numFmtId="0" fontId="0" fillId="4" borderId="9" xfId="1" applyFont="1" applyFill="1" applyBorder="1" applyAlignment="1">
      <alignment horizontal="left"/>
    </xf>
    <xf numFmtId="164" fontId="1" fillId="4" borderId="9" xfId="1" applyNumberFormat="1" applyFill="1" applyBorder="1"/>
    <xf numFmtId="164" fontId="9" fillId="6" borderId="0" xfId="1" applyNumberFormat="1" applyFont="1" applyFill="1" applyBorder="1" applyAlignment="1"/>
    <xf numFmtId="165" fontId="9" fillId="6" borderId="0" xfId="2" applyNumberFormat="1" applyFont="1" applyFill="1" applyBorder="1" applyAlignment="1"/>
    <xf numFmtId="164" fontId="8" fillId="10" borderId="13" xfId="1" applyNumberFormat="1" applyFont="1" applyFill="1" applyBorder="1" applyAlignment="1"/>
    <xf numFmtId="165" fontId="8" fillId="10" borderId="13" xfId="2" applyNumberFormat="1" applyFont="1" applyFill="1" applyBorder="1" applyAlignment="1"/>
    <xf numFmtId="165" fontId="8" fillId="10" borderId="32" xfId="2" applyNumberFormat="1" applyFont="1" applyFill="1" applyBorder="1" applyAlignment="1"/>
    <xf numFmtId="164" fontId="8" fillId="10" borderId="9" xfId="1" applyNumberFormat="1" applyFont="1" applyFill="1" applyBorder="1"/>
    <xf numFmtId="165" fontId="8" fillId="10" borderId="9" xfId="2" applyNumberFormat="1" applyFont="1" applyFill="1" applyBorder="1"/>
    <xf numFmtId="43" fontId="20" fillId="4" borderId="0" xfId="3" applyFont="1" applyFill="1"/>
    <xf numFmtId="43" fontId="20" fillId="4" borderId="0" xfId="3" applyFont="1" applyFill="1" applyBorder="1"/>
    <xf numFmtId="43" fontId="20" fillId="9" borderId="0" xfId="3" applyFont="1" applyFill="1" applyBorder="1"/>
    <xf numFmtId="166" fontId="20" fillId="9" borderId="0" xfId="5" applyNumberFormat="1" applyFont="1" applyFill="1" applyBorder="1"/>
    <xf numFmtId="0" fontId="20" fillId="4" borderId="0" xfId="0" applyFont="1" applyFill="1"/>
    <xf numFmtId="0" fontId="0" fillId="4" borderId="0" xfId="1" applyFont="1" applyFill="1" applyBorder="1"/>
    <xf numFmtId="0" fontId="0" fillId="0" borderId="0" xfId="0"/>
    <xf numFmtId="0" fontId="0" fillId="0" borderId="40" xfId="0" applyFont="1" applyBorder="1" applyAlignment="1">
      <alignment vertical="center" wrapText="1"/>
    </xf>
    <xf numFmtId="42" fontId="22" fillId="7" borderId="36" xfId="0" applyNumberFormat="1" applyFont="1" applyFill="1" applyBorder="1" applyAlignment="1">
      <alignment vertical="center"/>
    </xf>
    <xf numFmtId="0" fontId="21" fillId="11" borderId="39" xfId="0" applyFont="1" applyFill="1" applyBorder="1" applyAlignment="1">
      <alignment vertical="center" wrapText="1"/>
    </xf>
    <xf numFmtId="164" fontId="8" fillId="7" borderId="36" xfId="3" applyNumberFormat="1" applyFont="1" applyFill="1" applyBorder="1" applyAlignment="1">
      <alignment horizontal="center" vertical="center"/>
    </xf>
    <xf numFmtId="164" fontId="8" fillId="7" borderId="37" xfId="3" applyNumberFormat="1" applyFont="1" applyFill="1" applyBorder="1" applyAlignment="1">
      <alignment horizontal="center" vertical="center"/>
    </xf>
    <xf numFmtId="0" fontId="24" fillId="7" borderId="18" xfId="3" applyNumberFormat="1" applyFont="1" applyFill="1" applyBorder="1" applyAlignment="1">
      <alignment horizontal="center" vertical="center"/>
    </xf>
    <xf numFmtId="3" fontId="24" fillId="7" borderId="21" xfId="3" applyNumberFormat="1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 vertical="center"/>
    </xf>
    <xf numFmtId="42" fontId="0" fillId="0" borderId="40" xfId="0" applyNumberFormat="1" applyFont="1" applyBorder="1" applyAlignment="1">
      <alignment vertical="center"/>
    </xf>
    <xf numFmtId="0" fontId="26" fillId="8" borderId="39" xfId="0" applyFont="1" applyFill="1" applyBorder="1" applyAlignment="1">
      <alignment vertical="center"/>
    </xf>
    <xf numFmtId="165" fontId="0" fillId="0" borderId="40" xfId="0" applyNumberFormat="1" applyFont="1" applyBorder="1" applyAlignment="1">
      <alignment vertical="center"/>
    </xf>
    <xf numFmtId="0" fontId="25" fillId="4" borderId="0" xfId="0" applyFont="1" applyFill="1"/>
    <xf numFmtId="0" fontId="0" fillId="0" borderId="37" xfId="0" applyFont="1" applyBorder="1" applyAlignment="1">
      <alignment vertical="center" wrapText="1"/>
    </xf>
    <xf numFmtId="42" fontId="0" fillId="0" borderId="37" xfId="0" applyNumberFormat="1" applyFont="1" applyBorder="1" applyAlignment="1">
      <alignment vertical="center"/>
    </xf>
    <xf numFmtId="165" fontId="0" fillId="0" borderId="37" xfId="0" applyNumberFormat="1" applyFont="1" applyBorder="1" applyAlignment="1">
      <alignment vertical="center"/>
    </xf>
    <xf numFmtId="0" fontId="5" fillId="4" borderId="0" xfId="0" applyFont="1" applyFill="1" applyBorder="1" applyAlignment="1">
      <alignment horizontal="center"/>
    </xf>
    <xf numFmtId="0" fontId="27" fillId="0" borderId="0" xfId="9"/>
    <xf numFmtId="42" fontId="27" fillId="0" borderId="41" xfId="9" applyNumberFormat="1" applyBorder="1"/>
    <xf numFmtId="0" fontId="27" fillId="0" borderId="14" xfId="9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39" fontId="12" fillId="7" borderId="42" xfId="0" applyNumberFormat="1" applyFont="1" applyFill="1" applyBorder="1" applyAlignment="1" applyProtection="1">
      <alignment horizontal="center" wrapText="1"/>
    </xf>
    <xf numFmtId="0" fontId="13" fillId="4" borderId="42" xfId="0" quotePrefix="1" applyNumberFormat="1" applyFont="1" applyFill="1" applyBorder="1" applyAlignment="1" applyProtection="1">
      <alignment horizontal="center" vertical="center" wrapText="1"/>
    </xf>
    <xf numFmtId="10" fontId="20" fillId="4" borderId="0" xfId="5" applyNumberFormat="1" applyFont="1" applyFill="1"/>
    <xf numFmtId="41" fontId="1" fillId="4" borderId="10" xfId="1" applyNumberFormat="1" applyFill="1" applyBorder="1"/>
    <xf numFmtId="41" fontId="1" fillId="0" borderId="9" xfId="1" applyNumberFormat="1" applyBorder="1"/>
    <xf numFmtId="42" fontId="4" fillId="3" borderId="0" xfId="2" applyNumberFormat="1" applyFont="1" applyFill="1" applyBorder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/>
    </xf>
    <xf numFmtId="0" fontId="21" fillId="4" borderId="0" xfId="0" quotePrefix="1" applyFont="1" applyFill="1" applyAlignment="1">
      <alignment horizontal="left"/>
    </xf>
    <xf numFmtId="0" fontId="21" fillId="4" borderId="0" xfId="0" applyFont="1" applyFill="1"/>
    <xf numFmtId="0" fontId="21" fillId="4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0" xfId="0" applyFont="1"/>
    <xf numFmtId="44" fontId="34" fillId="12" borderId="43" xfId="4" applyFont="1" applyFill="1" applyBorder="1" applyAlignment="1">
      <alignment horizontal="center" vertical="top"/>
    </xf>
    <xf numFmtId="3" fontId="34" fillId="12" borderId="43" xfId="0" applyNumberFormat="1" applyFont="1" applyFill="1" applyBorder="1" applyAlignment="1">
      <alignment horizontal="center" vertical="top"/>
    </xf>
    <xf numFmtId="170" fontId="34" fillId="12" borderId="43" xfId="0" applyNumberFormat="1" applyFont="1" applyFill="1" applyBorder="1" applyAlignment="1">
      <alignment horizontal="right" vertical="top"/>
    </xf>
    <xf numFmtId="44" fontId="0" fillId="0" borderId="0" xfId="4" applyNumberFormat="1" applyFont="1" applyAlignment="1">
      <alignment horizontal="center"/>
    </xf>
    <xf numFmtId="164" fontId="0" fillId="0" borderId="0" xfId="3" applyNumberFormat="1" applyFont="1"/>
    <xf numFmtId="171" fontId="0" fillId="0" borderId="0" xfId="3" applyNumberFormat="1" applyFont="1" applyAlignment="1">
      <alignment horizontal="left"/>
    </xf>
    <xf numFmtId="10" fontId="0" fillId="0" borderId="0" xfId="0" applyNumberFormat="1"/>
    <xf numFmtId="170" fontId="0" fillId="0" borderId="0" xfId="0" applyNumberFormat="1"/>
    <xf numFmtId="0" fontId="34" fillId="12" borderId="43" xfId="0" applyFont="1" applyFill="1" applyBorder="1" applyAlignment="1">
      <alignment horizontal="right" vertical="top"/>
    </xf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4" applyNumberFormat="1" applyFont="1" applyAlignment="1">
      <alignment horizontal="center"/>
    </xf>
    <xf numFmtId="164" fontId="0" fillId="0" borderId="0" xfId="3" applyNumberFormat="1" applyFont="1" applyAlignment="1">
      <alignment horizontal="center"/>
    </xf>
    <xf numFmtId="174" fontId="0" fillId="0" borderId="0" xfId="3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2" fontId="0" fillId="0" borderId="0" xfId="0" applyNumberFormat="1" applyAlignment="1">
      <alignment horizontal="center"/>
    </xf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21" fillId="0" borderId="0" xfId="0" applyFont="1"/>
    <xf numFmtId="42" fontId="0" fillId="0" borderId="0" xfId="0" applyNumberFormat="1"/>
    <xf numFmtId="41" fontId="27" fillId="0" borderId="0" xfId="9" applyNumberFormat="1"/>
    <xf numFmtId="41" fontId="27" fillId="0" borderId="14" xfId="9" applyNumberFormat="1" applyBorder="1"/>
    <xf numFmtId="44" fontId="20" fillId="4" borderId="0" xfId="3" applyNumberFormat="1" applyFont="1" applyFill="1"/>
    <xf numFmtId="44" fontId="20" fillId="9" borderId="0" xfId="3" applyNumberFormat="1" applyFont="1" applyFill="1" applyBorder="1"/>
    <xf numFmtId="42" fontId="13" fillId="4" borderId="26" xfId="0" applyNumberFormat="1" applyFont="1" applyFill="1" applyBorder="1" applyAlignment="1" applyProtection="1">
      <alignment horizontal="center" vertical="center" wrapText="1"/>
    </xf>
    <xf numFmtId="42" fontId="13" fillId="4" borderId="26" xfId="0" applyNumberFormat="1" applyFont="1" applyFill="1" applyBorder="1" applyAlignment="1" applyProtection="1">
      <alignment vertical="center"/>
    </xf>
    <xf numFmtId="42" fontId="13" fillId="4" borderId="27" xfId="0" applyNumberFormat="1" applyFont="1" applyFill="1" applyBorder="1" applyAlignment="1" applyProtection="1">
      <alignment horizontal="center" vertical="center" wrapText="1"/>
    </xf>
    <xf numFmtId="42" fontId="13" fillId="4" borderId="27" xfId="0" applyNumberFormat="1" applyFont="1" applyFill="1" applyBorder="1" applyAlignment="1" applyProtection="1">
      <alignment vertical="center"/>
    </xf>
    <xf numFmtId="3" fontId="0" fillId="0" borderId="0" xfId="0" applyNumberFormat="1"/>
    <xf numFmtId="41" fontId="0" fillId="0" borderId="0" xfId="0" applyNumberFormat="1"/>
    <xf numFmtId="0" fontId="8" fillId="7" borderId="15" xfId="3" applyNumberFormat="1" applyFont="1" applyFill="1" applyBorder="1" applyAlignment="1">
      <alignment horizontal="center" vertical="center"/>
    </xf>
    <xf numFmtId="0" fontId="8" fillId="7" borderId="19" xfId="3" applyNumberFormat="1" applyFont="1" applyFill="1" applyBorder="1" applyAlignment="1">
      <alignment horizontal="center" vertical="center"/>
    </xf>
    <xf numFmtId="0" fontId="14" fillId="0" borderId="0" xfId="9" applyFont="1"/>
    <xf numFmtId="0" fontId="32" fillId="0" borderId="0" xfId="9" applyFont="1" applyAlignment="1">
      <alignment horizontal="center"/>
    </xf>
    <xf numFmtId="0" fontId="32" fillId="0" borderId="0" xfId="9" applyFont="1" applyAlignment="1">
      <alignment horizontal="centerContinuous"/>
    </xf>
    <xf numFmtId="0" fontId="31" fillId="0" borderId="0" xfId="9" applyFont="1" applyAlignment="1">
      <alignment horizontal="center"/>
    </xf>
    <xf numFmtId="0" fontId="28" fillId="0" borderId="0" xfId="9" applyFont="1"/>
    <xf numFmtId="0" fontId="28" fillId="0" borderId="0" xfId="9" applyFont="1" applyAlignment="1">
      <alignment horizontal="centerContinuous"/>
    </xf>
    <xf numFmtId="0" fontId="30" fillId="0" borderId="0" xfId="9" applyFont="1" applyAlignment="1">
      <alignment horizontal="center"/>
    </xf>
    <xf numFmtId="0" fontId="14" fillId="0" borderId="14" xfId="9" applyFont="1" applyBorder="1" applyAlignment="1">
      <alignment horizontal="centerContinuous"/>
    </xf>
    <xf numFmtId="0" fontId="33" fillId="0" borderId="14" xfId="9" applyFont="1" applyBorder="1" applyAlignment="1">
      <alignment horizontal="centerContinuous"/>
    </xf>
    <xf numFmtId="0" fontId="14" fillId="0" borderId="0" xfId="9" applyFont="1" applyAlignment="1">
      <alignment horizontal="center"/>
    </xf>
    <xf numFmtId="164" fontId="14" fillId="0" borderId="0" xfId="11" applyNumberFormat="1" applyProtection="1">
      <protection locked="0"/>
    </xf>
    <xf numFmtId="41" fontId="14" fillId="0" borderId="0" xfId="9" applyNumberFormat="1" applyFont="1"/>
    <xf numFmtId="41" fontId="14" fillId="0" borderId="0" xfId="10" applyNumberFormat="1"/>
    <xf numFmtId="41" fontId="14" fillId="0" borderId="0" xfId="9" applyNumberFormat="1" applyFont="1" applyAlignment="1">
      <alignment horizontal="center"/>
    </xf>
    <xf numFmtId="41" fontId="14" fillId="0" borderId="0" xfId="10" applyNumberFormat="1" applyAlignment="1">
      <alignment horizontal="center"/>
    </xf>
    <xf numFmtId="41" fontId="14" fillId="0" borderId="0" xfId="11" applyNumberFormat="1"/>
    <xf numFmtId="164" fontId="14" fillId="0" borderId="14" xfId="11" applyNumberFormat="1" applyBorder="1" applyProtection="1">
      <protection locked="0"/>
    </xf>
    <xf numFmtId="41" fontId="14" fillId="0" borderId="14" xfId="10" applyNumberFormat="1" applyBorder="1"/>
    <xf numFmtId="164" fontId="14" fillId="0" borderId="0" xfId="9" applyNumberFormat="1" applyFont="1"/>
    <xf numFmtId="44" fontId="14" fillId="0" borderId="0" xfId="9" applyNumberFormat="1" applyFont="1"/>
    <xf numFmtId="165" fontId="14" fillId="0" borderId="41" xfId="10" applyNumberFormat="1" applyBorder="1"/>
    <xf numFmtId="165" fontId="14" fillId="0" borderId="0" xfId="10" applyNumberFormat="1"/>
    <xf numFmtId="165" fontId="28" fillId="0" borderId="41" xfId="10" applyNumberFormat="1" applyFont="1" applyBorder="1"/>
    <xf numFmtId="165" fontId="28" fillId="0" borderId="0" xfId="10" applyNumberFormat="1" applyFont="1"/>
    <xf numFmtId="0" fontId="29" fillId="0" borderId="0" xfId="9" applyFont="1" applyAlignment="1">
      <alignment horizontal="center"/>
    </xf>
    <xf numFmtId="0" fontId="14" fillId="0" borderId="0" xfId="9" applyFont="1" applyAlignment="1">
      <alignment horizontal="centerContinuous"/>
    </xf>
    <xf numFmtId="43" fontId="14" fillId="0" borderId="0" xfId="11"/>
    <xf numFmtId="37" fontId="14" fillId="0" borderId="0" xfId="10" applyNumberFormat="1"/>
    <xf numFmtId="164" fontId="14" fillId="0" borderId="0" xfId="11" applyNumberFormat="1"/>
    <xf numFmtId="169" fontId="14" fillId="0" borderId="0" xfId="9" applyNumberFormat="1" applyFont="1"/>
    <xf numFmtId="41" fontId="14" fillId="0" borderId="14" xfId="9" applyNumberFormat="1" applyFont="1" applyBorder="1"/>
    <xf numFmtId="164" fontId="14" fillId="0" borderId="14" xfId="11" applyNumberFormat="1" applyBorder="1"/>
    <xf numFmtId="42" fontId="14" fillId="0" borderId="0" xfId="9" applyNumberFormat="1" applyFont="1"/>
    <xf numFmtId="0" fontId="3" fillId="2" borderId="0" xfId="1" applyFont="1" applyFill="1" applyBorder="1" applyAlignment="1">
      <alignment horizontal="center"/>
    </xf>
    <xf numFmtId="164" fontId="3" fillId="8" borderId="17" xfId="3" applyNumberFormat="1" applyFont="1" applyFill="1" applyBorder="1" applyAlignment="1">
      <alignment horizontal="center" vertical="center"/>
    </xf>
    <xf numFmtId="164" fontId="3" fillId="8" borderId="0" xfId="3" applyNumberFormat="1" applyFont="1" applyFill="1" applyBorder="1" applyAlignment="1">
      <alignment horizontal="center" vertical="center"/>
    </xf>
    <xf numFmtId="164" fontId="3" fillId="8" borderId="18" xfId="3" applyNumberFormat="1" applyFont="1" applyFill="1" applyBorder="1" applyAlignment="1">
      <alignment horizontal="center" vertical="center"/>
    </xf>
    <xf numFmtId="164" fontId="3" fillId="8" borderId="14" xfId="3" applyNumberFormat="1" applyFont="1" applyFill="1" applyBorder="1" applyAlignment="1">
      <alignment horizontal="center" vertical="center"/>
    </xf>
    <xf numFmtId="0" fontId="8" fillId="7" borderId="15" xfId="3" applyNumberFormat="1" applyFont="1" applyFill="1" applyBorder="1" applyAlignment="1">
      <alignment horizontal="center" vertical="center"/>
    </xf>
    <xf numFmtId="0" fontId="8" fillId="7" borderId="19" xfId="3" applyNumberFormat="1" applyFont="1" applyFill="1" applyBorder="1" applyAlignment="1">
      <alignment horizontal="center" vertical="center"/>
    </xf>
    <xf numFmtId="0" fontId="29" fillId="0" borderId="0" xfId="9" applyFont="1"/>
    <xf numFmtId="0" fontId="32" fillId="0" borderId="14" xfId="9" applyFont="1" applyBorder="1" applyAlignment="1">
      <alignment horizontal="center"/>
    </xf>
    <xf numFmtId="6" fontId="30" fillId="0" borderId="0" xfId="9" applyNumberFormat="1" applyFont="1" applyAlignment="1">
      <alignment horizontal="center"/>
    </xf>
    <xf numFmtId="0" fontId="30" fillId="0" borderId="0" xfId="9" applyFont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/>
    </xf>
    <xf numFmtId="0" fontId="4" fillId="4" borderId="35" xfId="1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4" xfId="0" applyFont="1" applyFill="1" applyBorder="1" applyAlignment="1" applyProtection="1">
      <alignment horizontal="center"/>
    </xf>
    <xf numFmtId="0" fontId="11" fillId="8" borderId="22" xfId="0" applyFont="1" applyFill="1" applyBorder="1" applyAlignment="1" applyProtection="1">
      <alignment horizontal="right" vertical="center" wrapText="1"/>
    </xf>
    <xf numFmtId="0" fontId="11" fillId="8" borderId="0" xfId="0" applyFont="1" applyFill="1" applyBorder="1" applyAlignment="1" applyProtection="1">
      <alignment horizontal="right" vertical="center" wrapText="1"/>
    </xf>
    <xf numFmtId="0" fontId="11" fillId="8" borderId="23" xfId="0" applyFont="1" applyFill="1" applyBorder="1" applyAlignment="1" applyProtection="1">
      <alignment horizontal="center" vertical="center" wrapText="1"/>
    </xf>
    <xf numFmtId="0" fontId="11" fillId="8" borderId="24" xfId="0" applyFont="1" applyFill="1" applyBorder="1" applyAlignment="1" applyProtection="1">
      <alignment horizontal="center" vertical="center" wrapText="1"/>
    </xf>
    <xf numFmtId="0" fontId="12" fillId="7" borderId="26" xfId="0" applyFont="1" applyFill="1" applyBorder="1" applyAlignment="1" applyProtection="1">
      <alignment horizontal="center"/>
    </xf>
    <xf numFmtId="0" fontId="12" fillId="7" borderId="28" xfId="0" applyFont="1" applyFill="1" applyBorder="1" applyAlignment="1" applyProtection="1">
      <alignment horizontal="center"/>
    </xf>
    <xf numFmtId="0" fontId="12" fillId="7" borderId="26" xfId="0" applyFont="1" applyFill="1" applyBorder="1" applyAlignment="1" applyProtection="1">
      <alignment horizontal="center" wrapText="1"/>
    </xf>
    <xf numFmtId="0" fontId="12" fillId="7" borderId="28" xfId="0" applyFont="1" applyFill="1" applyBorder="1" applyAlignment="1" applyProtection="1">
      <alignment horizontal="center" wrapText="1"/>
    </xf>
    <xf numFmtId="3" fontId="12" fillId="7" borderId="26" xfId="0" applyNumberFormat="1" applyFont="1" applyFill="1" applyBorder="1" applyAlignment="1" applyProtection="1">
      <alignment horizontal="center"/>
    </xf>
    <xf numFmtId="3" fontId="12" fillId="7" borderId="28" xfId="0" applyNumberFormat="1" applyFont="1" applyFill="1" applyBorder="1" applyAlignment="1" applyProtection="1">
      <alignment horizontal="center"/>
    </xf>
    <xf numFmtId="3" fontId="12" fillId="7" borderId="29" xfId="0" applyNumberFormat="1" applyFont="1" applyFill="1" applyBorder="1" applyAlignment="1" applyProtection="1">
      <alignment horizontal="center"/>
    </xf>
    <xf numFmtId="3" fontId="12" fillId="7" borderId="30" xfId="0" applyNumberFormat="1" applyFont="1" applyFill="1" applyBorder="1" applyAlignment="1" applyProtection="1">
      <alignment horizontal="center"/>
    </xf>
    <xf numFmtId="3" fontId="12" fillId="7" borderId="3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</cellXfs>
  <cellStyles count="12">
    <cellStyle name="Comma" xfId="3" builtinId="3"/>
    <cellStyle name="Comma 2" xfId="6" xr:uid="{00000000-0005-0000-0000-000001000000}"/>
    <cellStyle name="Comma 3" xfId="11" xr:uid="{12A9DCAE-C08A-4556-A17B-B208FCF23CDB}"/>
    <cellStyle name="Currency" xfId="4" builtinId="4"/>
    <cellStyle name="Currency 2" xfId="7" xr:uid="{00000000-0005-0000-0000-000003000000}"/>
    <cellStyle name="Currency 3" xfId="10" xr:uid="{AC2B8002-4633-484A-BC69-E4FEB317EAD4}"/>
    <cellStyle name="Currency 4" xfId="2" xr:uid="{00000000-0005-0000-0000-000004000000}"/>
    <cellStyle name="Normal" xfId="0" builtinId="0"/>
    <cellStyle name="Normal 2" xfId="8" xr:uid="{00000000-0005-0000-0000-000006000000}"/>
    <cellStyle name="Normal 3" xfId="9" xr:uid="{11968156-8419-4BFD-BCEB-F2C54C8C9FCB}"/>
    <cellStyle name="Normal 5" xfId="1" xr:uid="{00000000-0005-0000-0000-000007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Hidalgo</a:t>
            </a:r>
            <a:r>
              <a:rPr lang="en-US" sz="1400" baseline="0"/>
              <a:t> County Regional Mobility </a:t>
            </a:r>
            <a:r>
              <a:rPr lang="en-US" sz="1400"/>
              <a:t>Revenue Bonds - Total Outstanding 2020-2051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7558034067333"/>
          <c:y val="0.18574705280484011"/>
          <c:w val="0.84633155849388797"/>
          <c:h val="0.55196405534054005"/>
        </c:manualLayout>
      </c:layout>
      <c:barChart>
        <c:barDir val="col"/>
        <c:grouping val="stacked"/>
        <c:varyColors val="0"/>
        <c:ser>
          <c:idx val="1"/>
          <c:order val="0"/>
          <c:tx>
            <c:v>Principal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1.640763941890022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80-49CB-9212-04665F2E7E36}"/>
                </c:ext>
              </c:extLst>
            </c:dLbl>
            <c:dLbl>
              <c:idx val="11"/>
              <c:layout>
                <c:manualLayout>
                  <c:x val="0"/>
                  <c:y val="1.0894452706283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6-4A32-87F8-D292CCC8D1E6}"/>
                </c:ext>
              </c:extLst>
            </c:dLbl>
            <c:dLbl>
              <c:idx val="12"/>
              <c:layout>
                <c:manualLayout>
                  <c:x val="0"/>
                  <c:y val="6.74911894824008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6-4A32-87F8-D292CCC8D1E6}"/>
                </c:ext>
              </c:extLst>
            </c:dLbl>
            <c:dLbl>
              <c:idx val="14"/>
              <c:layout>
                <c:manualLayout>
                  <c:x val="0"/>
                  <c:y val="6.044049688595027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80-49CB-9212-04665F2E7E3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'Rev Debt'!$L$4:$L$35</c:f>
              <c:numCache>
                <c:formatCode>General</c:formatCode>
                <c:ptCount val="32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</c:numCache>
            </c:numRef>
          </c:cat>
          <c:val>
            <c:numRef>
              <c:f>'Rev Debt'!$M$4:$M$35</c:f>
              <c:numCache>
                <c:formatCode>_(* #,##0_);_(* \(#,##0\);_(* "-"_);_(@_)</c:formatCode>
                <c:ptCount val="32"/>
                <c:pt idx="0">
                  <c:v>1255000</c:v>
                </c:pt>
                <c:pt idx="1">
                  <c:v>1305000</c:v>
                </c:pt>
                <c:pt idx="2">
                  <c:v>1360000</c:v>
                </c:pt>
                <c:pt idx="3">
                  <c:v>1425000</c:v>
                </c:pt>
                <c:pt idx="4">
                  <c:v>1500000</c:v>
                </c:pt>
                <c:pt idx="5">
                  <c:v>1575000</c:v>
                </c:pt>
                <c:pt idx="6">
                  <c:v>1860000</c:v>
                </c:pt>
                <c:pt idx="7">
                  <c:v>1947000</c:v>
                </c:pt>
                <c:pt idx="8">
                  <c:v>2052000</c:v>
                </c:pt>
                <c:pt idx="9">
                  <c:v>2165000</c:v>
                </c:pt>
                <c:pt idx="10">
                  <c:v>2289000</c:v>
                </c:pt>
                <c:pt idx="11">
                  <c:v>2400000</c:v>
                </c:pt>
                <c:pt idx="12">
                  <c:v>2515000</c:v>
                </c:pt>
                <c:pt idx="13">
                  <c:v>2625000</c:v>
                </c:pt>
                <c:pt idx="14">
                  <c:v>2740000</c:v>
                </c:pt>
                <c:pt idx="15">
                  <c:v>2870000</c:v>
                </c:pt>
                <c:pt idx="16">
                  <c:v>3070000</c:v>
                </c:pt>
                <c:pt idx="17">
                  <c:v>3520000</c:v>
                </c:pt>
                <c:pt idx="18">
                  <c:v>3679000</c:v>
                </c:pt>
                <c:pt idx="19">
                  <c:v>4025000</c:v>
                </c:pt>
                <c:pt idx="20">
                  <c:v>4250000</c:v>
                </c:pt>
                <c:pt idx="21">
                  <c:v>4515000</c:v>
                </c:pt>
                <c:pt idx="22">
                  <c:v>4859000</c:v>
                </c:pt>
                <c:pt idx="23">
                  <c:v>5095000</c:v>
                </c:pt>
                <c:pt idx="24">
                  <c:v>1369000</c:v>
                </c:pt>
                <c:pt idx="25">
                  <c:v>1418000</c:v>
                </c:pt>
                <c:pt idx="26">
                  <c:v>1465000</c:v>
                </c:pt>
                <c:pt idx="27">
                  <c:v>1590000</c:v>
                </c:pt>
                <c:pt idx="28">
                  <c:v>1750000</c:v>
                </c:pt>
                <c:pt idx="29">
                  <c:v>1800000</c:v>
                </c:pt>
                <c:pt idx="30">
                  <c:v>1850000</c:v>
                </c:pt>
                <c:pt idx="31">
                  <c:v>1979510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6-4A32-87F8-D292CCC8D1E6}"/>
            </c:ext>
          </c:extLst>
        </c:ser>
        <c:ser>
          <c:idx val="2"/>
          <c:order val="1"/>
          <c:tx>
            <c:v>Interest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13"/>
              <c:layout>
                <c:manualLayout>
                  <c:x val="-1.4306151645207439E-3"/>
                  <c:y val="-1.05613542493234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80-49CB-9212-04665F2E7E36}"/>
                </c:ext>
              </c:extLst>
            </c:dLbl>
            <c:dLbl>
              <c:idx val="14"/>
              <c:layout>
                <c:manualLayout>
                  <c:x val="-1.1176821781397497E-3"/>
                  <c:y val="-1.78008369108901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E6-4A32-87F8-D292CCC8D1E6}"/>
                </c:ext>
              </c:extLst>
            </c:dLbl>
            <c:dLbl>
              <c:idx val="15"/>
              <c:layout>
                <c:manualLayout>
                  <c:x val="-1.0491056679570123E-16"/>
                  <c:y val="-2.1822349725664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E6-4A32-87F8-D292CCC8D1E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'Rev Debt'!$L$4:$L$35</c:f>
              <c:numCache>
                <c:formatCode>General</c:formatCode>
                <c:ptCount val="32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</c:numCache>
            </c:numRef>
          </c:cat>
          <c:val>
            <c:numRef>
              <c:f>'Rev Debt'!$P$4:$P$35</c:f>
              <c:numCache>
                <c:formatCode>_(* #,##0_);_(* \(#,##0\);_(* "-"_);_(@_)</c:formatCode>
                <c:ptCount val="32"/>
                <c:pt idx="0">
                  <c:v>2718318</c:v>
                </c:pt>
                <c:pt idx="1">
                  <c:v>3077218</c:v>
                </c:pt>
                <c:pt idx="2">
                  <c:v>3434125</c:v>
                </c:pt>
                <c:pt idx="3">
                  <c:v>3366125</c:v>
                </c:pt>
                <c:pt idx="4">
                  <c:v>3294875</c:v>
                </c:pt>
                <c:pt idx="5">
                  <c:v>3219875</c:v>
                </c:pt>
                <c:pt idx="6">
                  <c:v>3141125</c:v>
                </c:pt>
                <c:pt idx="7">
                  <c:v>3051275</c:v>
                </c:pt>
                <c:pt idx="8">
                  <c:v>2957105</c:v>
                </c:pt>
                <c:pt idx="9">
                  <c:v>2857985</c:v>
                </c:pt>
                <c:pt idx="10">
                  <c:v>2753560</c:v>
                </c:pt>
                <c:pt idx="11">
                  <c:v>2658408</c:v>
                </c:pt>
                <c:pt idx="12">
                  <c:v>2542983</c:v>
                </c:pt>
                <c:pt idx="13">
                  <c:v>2421958</c:v>
                </c:pt>
                <c:pt idx="14">
                  <c:v>2307034</c:v>
                </c:pt>
                <c:pt idx="15">
                  <c:v>2168958</c:v>
                </c:pt>
                <c:pt idx="16">
                  <c:v>2024058</c:v>
                </c:pt>
                <c:pt idx="17">
                  <c:v>1869884</c:v>
                </c:pt>
                <c:pt idx="18">
                  <c:v>1697508</c:v>
                </c:pt>
                <c:pt idx="19">
                  <c:v>1516943</c:v>
                </c:pt>
                <c:pt idx="20">
                  <c:v>1329343</c:v>
                </c:pt>
                <c:pt idx="21">
                  <c:v>1131543</c:v>
                </c:pt>
                <c:pt idx="22">
                  <c:v>921993</c:v>
                </c:pt>
                <c:pt idx="23">
                  <c:v>697853</c:v>
                </c:pt>
                <c:pt idx="24">
                  <c:v>462753</c:v>
                </c:pt>
                <c:pt idx="25">
                  <c:v>414838</c:v>
                </c:pt>
                <c:pt idx="26">
                  <c:v>365208</c:v>
                </c:pt>
                <c:pt idx="27">
                  <c:v>313933</c:v>
                </c:pt>
                <c:pt idx="28">
                  <c:v>258283</c:v>
                </c:pt>
                <c:pt idx="29">
                  <c:v>197033</c:v>
                </c:pt>
                <c:pt idx="30">
                  <c:v>134033</c:v>
                </c:pt>
                <c:pt idx="31">
                  <c:v>69279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E6-4A32-87F8-D292CCC8D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304069288"/>
        <c:axId val="304068112"/>
      </c:barChart>
      <c:catAx>
        <c:axId val="30406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68112"/>
        <c:crosses val="autoZero"/>
        <c:auto val="1"/>
        <c:lblAlgn val="ctr"/>
        <c:lblOffset val="100"/>
        <c:noMultiLvlLbl val="0"/>
      </c:catAx>
      <c:valAx>
        <c:axId val="304068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692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9E-3"/>
                <c:y val="0.40829870224555265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Five Year Total Outstanding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Debt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/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Revenue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Supported </a:t>
            </a:r>
          </a:p>
          <a:p>
            <a:pPr>
              <a:defRPr/>
            </a:pPr>
            <a:r>
              <a:rPr lang="en-US" sz="10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2019</a:t>
            </a:r>
            <a:r>
              <a:rPr lang="en-US" sz="1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'Outstanding debt'!$A$4:$A$8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'Outstanding debt'!$B$4:$B$8</c:f>
              <c:numCache>
                <c:formatCode>_("$"* #,##0_);_("$"* \(#,##0\);_("$"* "-"_);_(@_)</c:formatCode>
                <c:ptCount val="5"/>
                <c:pt idx="0">
                  <c:v>59380000</c:v>
                </c:pt>
                <c:pt idx="1">
                  <c:v>78275000</c:v>
                </c:pt>
                <c:pt idx="2">
                  <c:v>77135000</c:v>
                </c:pt>
                <c:pt idx="3">
                  <c:v>75960000</c:v>
                </c:pt>
                <c:pt idx="4">
                  <c:v>74700000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6-494B-B69B-0D363E6EF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394408"/>
        <c:axId val="498398344"/>
      </c:barChart>
      <c:catAx>
        <c:axId val="49839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98344"/>
        <c:crosses val="autoZero"/>
        <c:auto val="1"/>
        <c:lblAlgn val="ctr"/>
        <c:lblOffset val="100"/>
        <c:noMultiLvlLbl val="0"/>
      </c:catAx>
      <c:valAx>
        <c:axId val="4983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9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Hidalgo County Regional Mobility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Authority</a:t>
            </a:r>
          </a:p>
          <a:p>
            <a:pPr>
              <a:defRPr/>
            </a:pP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Inflation-Adjusted Revenue Supported Debt Per Capita</a:t>
            </a:r>
          </a:p>
          <a:p>
            <a:pPr>
              <a:defRPr/>
            </a:pP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2015-2019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40901137357830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'CPI Index Data'!$A$2:$A$6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'CPI Index Data'!$E$2:$E$6</c:f>
              <c:numCache>
                <c:formatCode>_("$"* #,##0.00_);_("$"* \(#,##0.00\);_("$"* "-"??_);_(@_)</c:formatCode>
                <c:ptCount val="5"/>
                <c:pt idx="0">
                  <c:v>72.394570150000007</c:v>
                </c:pt>
                <c:pt idx="1">
                  <c:v>93.960534720000012</c:v>
                </c:pt>
                <c:pt idx="2">
                  <c:v>90.809999999999988</c:v>
                </c:pt>
                <c:pt idx="3">
                  <c:v>93.28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A-4076-A2D9-EAD9B1B4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351040"/>
        <c:axId val="439352352"/>
      </c:barChart>
      <c:catAx>
        <c:axId val="4393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52352"/>
        <c:crosses val="autoZero"/>
        <c:auto val="1"/>
        <c:lblAlgn val="ctr"/>
        <c:lblOffset val="100"/>
        <c:noMultiLvlLbl val="0"/>
      </c:catAx>
      <c:valAx>
        <c:axId val="43935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5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12</xdr:row>
      <xdr:rowOff>171450</xdr:rowOff>
    </xdr:from>
    <xdr:to>
      <xdr:col>9</xdr:col>
      <xdr:colOff>1095375</xdr:colOff>
      <xdr:row>49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185737</xdr:rowOff>
    </xdr:from>
    <xdr:to>
      <xdr:col>7</xdr:col>
      <xdr:colOff>76200</xdr:colOff>
      <xdr:row>23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64CCDA-AED2-4830-BA6A-28F87F1B2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</xdr:row>
      <xdr:rowOff>185737</xdr:rowOff>
    </xdr:from>
    <xdr:to>
      <xdr:col>4</xdr:col>
      <xdr:colOff>876300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CA4799-3BD8-4DCA-B579-3D52C5331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57"/>
  <sheetViews>
    <sheetView topLeftCell="A14" zoomScaleNormal="100" workbookViewId="0">
      <selection activeCell="C15" sqref="C15"/>
    </sheetView>
  </sheetViews>
  <sheetFormatPr defaultRowHeight="15"/>
  <cols>
    <col min="1" max="1" width="16.7109375" style="15" customWidth="1"/>
    <col min="2" max="2" width="12.42578125" style="10" customWidth="1"/>
    <col min="3" max="3" width="15.140625" style="10" customWidth="1"/>
    <col min="4" max="5" width="13.42578125" style="10" bestFit="1" customWidth="1"/>
    <col min="6" max="6" width="5.42578125" style="15" customWidth="1"/>
    <col min="7" max="25" width="9.140625" style="15"/>
    <col min="26" max="16384" width="9.140625" style="10"/>
  </cols>
  <sheetData>
    <row r="1" spans="2:6">
      <c r="B1" s="120" t="s">
        <v>34</v>
      </c>
      <c r="C1" s="120"/>
      <c r="D1" s="120"/>
      <c r="E1" s="120"/>
      <c r="F1" s="116"/>
    </row>
    <row r="2" spans="2:6">
      <c r="B2" s="120" t="s">
        <v>8</v>
      </c>
      <c r="C2" s="120"/>
      <c r="D2" s="120"/>
      <c r="E2" s="120"/>
      <c r="F2" s="116"/>
    </row>
    <row r="3" spans="2:6">
      <c r="B3" s="120" t="s">
        <v>9</v>
      </c>
      <c r="C3" s="120"/>
      <c r="D3" s="120"/>
      <c r="E3" s="120"/>
      <c r="F3" s="116"/>
    </row>
    <row r="4" spans="2:6">
      <c r="B4" s="120" t="s">
        <v>94</v>
      </c>
      <c r="C4" s="120"/>
      <c r="D4" s="120"/>
      <c r="E4" s="120"/>
      <c r="F4" s="116"/>
    </row>
    <row r="5" spans="2:6">
      <c r="B5" s="15"/>
      <c r="C5" s="15"/>
      <c r="D5" s="15"/>
      <c r="E5" s="15"/>
    </row>
    <row r="6" spans="2:6">
      <c r="B6" s="11"/>
      <c r="C6" s="204" t="s">
        <v>11</v>
      </c>
      <c r="D6" s="204"/>
      <c r="E6" s="204"/>
      <c r="F6" s="20"/>
    </row>
    <row r="7" spans="2:6">
      <c r="B7" s="12" t="s">
        <v>0</v>
      </c>
      <c r="C7" s="204" t="s">
        <v>10</v>
      </c>
      <c r="D7" s="204"/>
      <c r="E7" s="204"/>
      <c r="F7" s="20"/>
    </row>
    <row r="8" spans="2:6">
      <c r="B8" s="13" t="s">
        <v>50</v>
      </c>
      <c r="C8" s="13" t="s">
        <v>2</v>
      </c>
      <c r="D8" s="13" t="s">
        <v>3</v>
      </c>
      <c r="E8" s="13" t="s">
        <v>4</v>
      </c>
      <c r="F8" s="21"/>
    </row>
    <row r="9" spans="2:6">
      <c r="B9" s="29">
        <v>2020</v>
      </c>
      <c r="C9" s="124">
        <v>1255000</v>
      </c>
      <c r="D9" s="124">
        <v>2718318</v>
      </c>
      <c r="E9" s="125">
        <f t="shared" ref="E9:E20" si="0">SUM(C9:D9)</f>
        <v>3973318</v>
      </c>
      <c r="F9" s="22"/>
    </row>
    <row r="10" spans="2:6">
      <c r="B10" s="29">
        <v>2021</v>
      </c>
      <c r="C10" s="124">
        <v>1305000</v>
      </c>
      <c r="D10" s="124">
        <v>3077218</v>
      </c>
      <c r="E10" s="125">
        <f t="shared" si="0"/>
        <v>4382218</v>
      </c>
      <c r="F10" s="22"/>
    </row>
    <row r="11" spans="2:6">
      <c r="B11" s="29">
        <v>2022</v>
      </c>
      <c r="C11" s="124">
        <v>1360000</v>
      </c>
      <c r="D11" s="124">
        <v>3434125</v>
      </c>
      <c r="E11" s="125">
        <f t="shared" si="0"/>
        <v>4794125</v>
      </c>
      <c r="F11" s="22"/>
    </row>
    <row r="12" spans="2:6">
      <c r="B12" s="29">
        <v>2023</v>
      </c>
      <c r="C12" s="124">
        <v>1425000</v>
      </c>
      <c r="D12" s="124">
        <v>3366125</v>
      </c>
      <c r="E12" s="125">
        <f t="shared" si="0"/>
        <v>4791125</v>
      </c>
      <c r="F12" s="22"/>
    </row>
    <row r="13" spans="2:6">
      <c r="B13" s="29">
        <v>2024</v>
      </c>
      <c r="C13" s="124">
        <v>1500000</v>
      </c>
      <c r="D13" s="124">
        <v>3294875</v>
      </c>
      <c r="E13" s="125">
        <f t="shared" si="0"/>
        <v>4794875</v>
      </c>
      <c r="F13" s="22"/>
    </row>
    <row r="14" spans="2:6">
      <c r="B14" s="29">
        <v>2025</v>
      </c>
      <c r="C14" s="124">
        <v>1575000</v>
      </c>
      <c r="D14" s="124">
        <v>3219875</v>
      </c>
      <c r="E14" s="125">
        <f t="shared" si="0"/>
        <v>4794875</v>
      </c>
      <c r="F14" s="22"/>
    </row>
    <row r="15" spans="2:6">
      <c r="B15" s="29">
        <v>2026</v>
      </c>
      <c r="C15" s="124">
        <v>1860000</v>
      </c>
      <c r="D15" s="124">
        <v>3141125</v>
      </c>
      <c r="E15" s="125">
        <f t="shared" si="0"/>
        <v>5001125</v>
      </c>
      <c r="F15" s="22"/>
    </row>
    <row r="16" spans="2:6">
      <c r="B16" s="29">
        <v>2027</v>
      </c>
      <c r="C16" s="124">
        <v>1947000</v>
      </c>
      <c r="D16" s="124">
        <v>3051275</v>
      </c>
      <c r="E16" s="125">
        <f t="shared" si="0"/>
        <v>4998275</v>
      </c>
      <c r="F16" s="22"/>
    </row>
    <row r="17" spans="2:6">
      <c r="B17" s="29">
        <v>2028</v>
      </c>
      <c r="C17" s="124">
        <v>2052000</v>
      </c>
      <c r="D17" s="124">
        <v>2957105</v>
      </c>
      <c r="E17" s="125">
        <f t="shared" si="0"/>
        <v>5009105</v>
      </c>
      <c r="F17" s="22"/>
    </row>
    <row r="18" spans="2:6">
      <c r="B18" s="29">
        <v>2029</v>
      </c>
      <c r="C18" s="124">
        <v>2165000</v>
      </c>
      <c r="D18" s="124">
        <v>2857985</v>
      </c>
      <c r="E18" s="125">
        <f t="shared" si="0"/>
        <v>5022985</v>
      </c>
      <c r="F18" s="22"/>
    </row>
    <row r="19" spans="2:6">
      <c r="B19" s="29">
        <v>2030</v>
      </c>
      <c r="C19" s="124">
        <v>2289000</v>
      </c>
      <c r="D19" s="124">
        <v>2753560</v>
      </c>
      <c r="E19" s="125">
        <f t="shared" si="0"/>
        <v>5042560</v>
      </c>
      <c r="F19" s="22"/>
    </row>
    <row r="20" spans="2:6">
      <c r="B20" s="29">
        <v>2031</v>
      </c>
      <c r="C20" s="124">
        <v>2400000</v>
      </c>
      <c r="D20" s="124">
        <v>2658408</v>
      </c>
      <c r="E20" s="125">
        <f t="shared" si="0"/>
        <v>5058408</v>
      </c>
      <c r="F20" s="22"/>
    </row>
    <row r="21" spans="2:6">
      <c r="B21" s="29">
        <v>2032</v>
      </c>
      <c r="C21" s="125">
        <v>2515000</v>
      </c>
      <c r="D21" s="125">
        <v>2542983</v>
      </c>
      <c r="E21" s="125">
        <f>SUM(C21:D21)</f>
        <v>5057983</v>
      </c>
      <c r="F21" s="22"/>
    </row>
    <row r="22" spans="2:6">
      <c r="B22" s="29">
        <v>2033</v>
      </c>
      <c r="C22" s="125">
        <v>2625000</v>
      </c>
      <c r="D22" s="125">
        <v>2421958</v>
      </c>
      <c r="E22" s="125">
        <f t="shared" ref="E22:E40" si="1">SUM(C22:D22)</f>
        <v>5046958</v>
      </c>
      <c r="F22" s="22"/>
    </row>
    <row r="23" spans="2:6">
      <c r="B23" s="29">
        <v>2034</v>
      </c>
      <c r="C23" s="125">
        <v>2740000</v>
      </c>
      <c r="D23" s="125">
        <v>2307034</v>
      </c>
      <c r="E23" s="125">
        <f t="shared" si="1"/>
        <v>5047034</v>
      </c>
      <c r="F23" s="22"/>
    </row>
    <row r="24" spans="2:6">
      <c r="B24" s="29">
        <v>2035</v>
      </c>
      <c r="C24" s="125">
        <v>2870000</v>
      </c>
      <c r="D24" s="125">
        <v>2168958</v>
      </c>
      <c r="E24" s="125">
        <f t="shared" si="1"/>
        <v>5038958</v>
      </c>
      <c r="F24" s="22"/>
    </row>
    <row r="25" spans="2:6">
      <c r="B25" s="29">
        <v>2036</v>
      </c>
      <c r="C25" s="125">
        <v>3070000</v>
      </c>
      <c r="D25" s="125">
        <v>2024058</v>
      </c>
      <c r="E25" s="125">
        <f t="shared" si="1"/>
        <v>5094058</v>
      </c>
      <c r="F25" s="22"/>
    </row>
    <row r="26" spans="2:6">
      <c r="B26" s="29">
        <v>2037</v>
      </c>
      <c r="C26" s="125">
        <v>3520000</v>
      </c>
      <c r="D26" s="125">
        <v>1869884</v>
      </c>
      <c r="E26" s="125">
        <f t="shared" si="1"/>
        <v>5389884</v>
      </c>
      <c r="F26" s="22"/>
    </row>
    <row r="27" spans="2:6">
      <c r="B27" s="29">
        <v>2038</v>
      </c>
      <c r="C27" s="125">
        <v>3679000</v>
      </c>
      <c r="D27" s="125">
        <v>1697508</v>
      </c>
      <c r="E27" s="125">
        <f t="shared" si="1"/>
        <v>5376508</v>
      </c>
      <c r="F27" s="22"/>
    </row>
    <row r="28" spans="2:6">
      <c r="B28" s="29">
        <v>2039</v>
      </c>
      <c r="C28" s="125">
        <v>4025000</v>
      </c>
      <c r="D28" s="125">
        <v>1516943</v>
      </c>
      <c r="E28" s="125">
        <f t="shared" si="1"/>
        <v>5541943</v>
      </c>
      <c r="F28" s="22"/>
    </row>
    <row r="29" spans="2:6">
      <c r="B29" s="29">
        <v>2040</v>
      </c>
      <c r="C29" s="125">
        <v>4250000</v>
      </c>
      <c r="D29" s="125">
        <v>1329343</v>
      </c>
      <c r="E29" s="125">
        <f t="shared" si="1"/>
        <v>5579343</v>
      </c>
      <c r="F29" s="22"/>
    </row>
    <row r="30" spans="2:6">
      <c r="B30" s="29">
        <v>2041</v>
      </c>
      <c r="C30" s="125">
        <v>4515000</v>
      </c>
      <c r="D30" s="125">
        <v>1131543</v>
      </c>
      <c r="E30" s="125">
        <f t="shared" si="1"/>
        <v>5646543</v>
      </c>
      <c r="F30" s="22"/>
    </row>
    <row r="31" spans="2:6">
      <c r="B31" s="29">
        <v>2042</v>
      </c>
      <c r="C31" s="125">
        <v>4859000</v>
      </c>
      <c r="D31" s="125">
        <v>921993</v>
      </c>
      <c r="E31" s="125">
        <f t="shared" si="1"/>
        <v>5780993</v>
      </c>
      <c r="F31" s="22"/>
    </row>
    <row r="32" spans="2:6">
      <c r="B32" s="29">
        <v>2043</v>
      </c>
      <c r="C32" s="125">
        <v>5095000</v>
      </c>
      <c r="D32" s="125">
        <v>697853</v>
      </c>
      <c r="E32" s="125">
        <f t="shared" si="1"/>
        <v>5792853</v>
      </c>
      <c r="F32" s="22"/>
    </row>
    <row r="33" spans="2:6">
      <c r="B33" s="29">
        <v>2044</v>
      </c>
      <c r="C33" s="125">
        <v>1369000</v>
      </c>
      <c r="D33" s="125">
        <v>462753</v>
      </c>
      <c r="E33" s="125">
        <f t="shared" si="1"/>
        <v>1831753</v>
      </c>
      <c r="F33" s="22"/>
    </row>
    <row r="34" spans="2:6">
      <c r="B34" s="29">
        <v>2045</v>
      </c>
      <c r="C34" s="125">
        <v>1418000</v>
      </c>
      <c r="D34" s="125">
        <v>414838</v>
      </c>
      <c r="E34" s="125">
        <f t="shared" si="1"/>
        <v>1832838</v>
      </c>
      <c r="F34" s="22"/>
    </row>
    <row r="35" spans="2:6">
      <c r="B35" s="29">
        <v>2046</v>
      </c>
      <c r="C35" s="125">
        <v>1465000</v>
      </c>
      <c r="D35" s="125">
        <v>365208</v>
      </c>
      <c r="E35" s="125">
        <f t="shared" si="1"/>
        <v>1830208</v>
      </c>
      <c r="F35" s="22"/>
    </row>
    <row r="36" spans="2:6">
      <c r="B36" s="29">
        <v>2047</v>
      </c>
      <c r="C36" s="125">
        <v>1590000</v>
      </c>
      <c r="D36" s="125">
        <v>313933</v>
      </c>
      <c r="E36" s="125">
        <f t="shared" si="1"/>
        <v>1903933</v>
      </c>
      <c r="F36" s="22"/>
    </row>
    <row r="37" spans="2:6">
      <c r="B37" s="29">
        <v>2048</v>
      </c>
      <c r="C37" s="125">
        <v>1750000</v>
      </c>
      <c r="D37" s="125">
        <v>258283</v>
      </c>
      <c r="E37" s="125">
        <f t="shared" si="1"/>
        <v>2008283</v>
      </c>
      <c r="F37" s="22"/>
    </row>
    <row r="38" spans="2:6">
      <c r="B38" s="29">
        <v>2049</v>
      </c>
      <c r="C38" s="125">
        <v>1800000</v>
      </c>
      <c r="D38" s="125">
        <v>197033</v>
      </c>
      <c r="E38" s="125">
        <f t="shared" si="1"/>
        <v>1997033</v>
      </c>
      <c r="F38" s="22"/>
    </row>
    <row r="39" spans="2:6">
      <c r="B39" s="29">
        <v>2050</v>
      </c>
      <c r="C39" s="125">
        <v>1850000</v>
      </c>
      <c r="D39" s="125">
        <v>134033</v>
      </c>
      <c r="E39" s="125">
        <f t="shared" si="1"/>
        <v>1984033</v>
      </c>
      <c r="F39" s="22"/>
    </row>
    <row r="40" spans="2:6">
      <c r="B40" s="29">
        <v>2051</v>
      </c>
      <c r="C40" s="125">
        <v>1979510</v>
      </c>
      <c r="D40" s="125">
        <v>69279</v>
      </c>
      <c r="E40" s="125">
        <f t="shared" si="1"/>
        <v>2048789</v>
      </c>
      <c r="F40" s="22"/>
    </row>
    <row r="41" spans="2:6">
      <c r="B41" s="29"/>
      <c r="D41" s="9"/>
      <c r="E41" s="9"/>
      <c r="F41" s="22"/>
    </row>
    <row r="42" spans="2:6">
      <c r="B42" s="14" t="s">
        <v>46</v>
      </c>
      <c r="C42" s="126">
        <f>SUM(C9:C40)</f>
        <v>78117510</v>
      </c>
      <c r="D42" s="126">
        <f>SUM(D9:D41)</f>
        <v>59375412</v>
      </c>
      <c r="E42" s="126">
        <f>SUM(E9:E41)</f>
        <v>137492922</v>
      </c>
      <c r="F42" s="23"/>
    </row>
    <row r="43" spans="2:6" s="15" customFormat="1">
      <c r="B43" s="16"/>
      <c r="C43" s="16"/>
      <c r="D43" s="16"/>
      <c r="E43" s="16"/>
      <c r="F43" s="16"/>
    </row>
    <row r="44" spans="2:6" s="15" customFormat="1">
      <c r="B44" s="16"/>
      <c r="C44" s="16"/>
      <c r="D44" s="16"/>
      <c r="E44" s="16"/>
      <c r="F44" s="16"/>
    </row>
    <row r="45" spans="2:6" s="15" customFormat="1">
      <c r="B45" s="16"/>
      <c r="C45" s="16"/>
      <c r="D45" s="16"/>
      <c r="E45" s="16"/>
      <c r="F45" s="16"/>
    </row>
    <row r="46" spans="2:6" s="15" customFormat="1">
      <c r="B46" s="97"/>
      <c r="C46" s="16"/>
      <c r="D46" s="16"/>
      <c r="E46" s="16"/>
      <c r="F46" s="16"/>
    </row>
    <row r="47" spans="2:6" s="15" customFormat="1">
      <c r="B47" s="16"/>
      <c r="C47" s="16"/>
      <c r="D47" s="16"/>
      <c r="E47" s="16"/>
      <c r="F47" s="16"/>
    </row>
    <row r="48" spans="2:6" s="15" customFormat="1">
      <c r="B48" s="16"/>
      <c r="C48" s="16"/>
      <c r="D48" s="16"/>
      <c r="E48" s="16"/>
      <c r="F48" s="16"/>
    </row>
    <row r="49" spans="2:6" s="15" customFormat="1">
      <c r="B49" s="16"/>
      <c r="C49" s="16"/>
      <c r="D49" s="16"/>
      <c r="E49" s="16"/>
      <c r="F49" s="16"/>
    </row>
    <row r="50" spans="2:6" s="15" customFormat="1">
      <c r="B50" s="16"/>
      <c r="C50" s="16"/>
      <c r="D50" s="16"/>
      <c r="E50" s="16"/>
      <c r="F50" s="16"/>
    </row>
    <row r="51" spans="2:6" s="15" customFormat="1">
      <c r="B51" s="16"/>
      <c r="C51" s="16"/>
      <c r="D51" s="16"/>
      <c r="E51" s="16"/>
      <c r="F51" s="16"/>
    </row>
    <row r="52" spans="2:6" s="15" customFormat="1">
      <c r="B52" s="16"/>
      <c r="C52" s="16"/>
      <c r="D52" s="16"/>
      <c r="E52" s="16"/>
      <c r="F52" s="16"/>
    </row>
    <row r="53" spans="2:6" s="15" customFormat="1">
      <c r="B53" s="16"/>
      <c r="C53" s="16"/>
      <c r="D53" s="16"/>
      <c r="E53" s="16"/>
      <c r="F53" s="16"/>
    </row>
    <row r="54" spans="2:6" s="15" customFormat="1">
      <c r="B54" s="16"/>
      <c r="C54" s="16"/>
      <c r="D54" s="16"/>
      <c r="E54" s="16"/>
      <c r="F54" s="16"/>
    </row>
    <row r="55" spans="2:6" s="15" customFormat="1">
      <c r="B55" s="16"/>
      <c r="C55" s="16"/>
      <c r="D55" s="16"/>
      <c r="E55" s="16"/>
      <c r="F55" s="16"/>
    </row>
    <row r="56" spans="2:6" s="15" customFormat="1">
      <c r="B56" s="16"/>
      <c r="C56" s="16"/>
      <c r="D56" s="16"/>
      <c r="E56" s="16"/>
      <c r="F56" s="16"/>
    </row>
    <row r="57" spans="2:6" s="15" customFormat="1">
      <c r="B57" s="16"/>
      <c r="C57" s="16"/>
      <c r="D57" s="16"/>
      <c r="E57" s="16"/>
      <c r="F57" s="16"/>
    </row>
    <row r="58" spans="2:6" s="15" customFormat="1">
      <c r="B58" s="16"/>
      <c r="C58" s="16"/>
      <c r="D58" s="16"/>
      <c r="E58" s="16"/>
      <c r="F58" s="16"/>
    </row>
    <row r="59" spans="2:6" s="15" customFormat="1"/>
    <row r="60" spans="2:6" s="15" customFormat="1"/>
    <row r="61" spans="2:6" s="15" customFormat="1"/>
    <row r="62" spans="2:6" s="15" customFormat="1"/>
    <row r="63" spans="2:6" s="15" customFormat="1"/>
    <row r="64" spans="2:6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</sheetData>
  <mergeCells count="2">
    <mergeCell ref="C7:E7"/>
    <mergeCell ref="C6:E6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98"/>
  <sheetViews>
    <sheetView zoomScaleNormal="100" workbookViewId="0">
      <selection activeCell="K7" sqref="K7"/>
    </sheetView>
  </sheetViews>
  <sheetFormatPr defaultRowHeight="15"/>
  <cols>
    <col min="1" max="1" width="3.28515625" style="96" customWidth="1"/>
    <col min="2" max="2" width="51.42578125" customWidth="1"/>
    <col min="3" max="3" width="15.7109375" bestFit="1" customWidth="1"/>
    <col min="4" max="4" width="9.28515625" bestFit="1" customWidth="1"/>
    <col min="5" max="5" width="15.7109375" bestFit="1" customWidth="1"/>
    <col min="6" max="6" width="9.28515625" bestFit="1" customWidth="1"/>
    <col min="7" max="7" width="15.7109375" bestFit="1" customWidth="1"/>
    <col min="8" max="8" width="9.28515625" bestFit="1" customWidth="1"/>
    <col min="9" max="9" width="15.7109375" bestFit="1" customWidth="1"/>
    <col min="10" max="10" width="9.28515625" bestFit="1" customWidth="1"/>
    <col min="11" max="11" width="15.7109375" bestFit="1" customWidth="1"/>
    <col min="12" max="12" width="9.28515625" bestFit="1" customWidth="1"/>
    <col min="13" max="38" width="9.140625" style="17"/>
  </cols>
  <sheetData>
    <row r="1" spans="1:38">
      <c r="B1" s="205" t="s">
        <v>34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38">
      <c r="B2" s="207" t="s">
        <v>49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38">
      <c r="B3" s="102"/>
      <c r="C3" s="169">
        <v>2015</v>
      </c>
      <c r="D3" s="170"/>
      <c r="E3" s="169">
        <v>2016</v>
      </c>
      <c r="F3" s="170"/>
      <c r="G3" s="169">
        <v>2017</v>
      </c>
      <c r="H3" s="170"/>
      <c r="I3" s="209">
        <v>2018</v>
      </c>
      <c r="J3" s="210"/>
      <c r="K3" s="209">
        <v>2019</v>
      </c>
      <c r="L3" s="210"/>
    </row>
    <row r="4" spans="1:38">
      <c r="B4" s="103"/>
      <c r="C4" s="104" t="s">
        <v>30</v>
      </c>
      <c r="D4" s="105">
        <v>840113</v>
      </c>
      <c r="E4" s="104" t="s">
        <v>30</v>
      </c>
      <c r="F4" s="105">
        <v>850187</v>
      </c>
      <c r="G4" s="104" t="s">
        <v>30</v>
      </c>
      <c r="H4" s="105">
        <v>860661</v>
      </c>
      <c r="I4" s="104" t="s">
        <v>30</v>
      </c>
      <c r="J4" s="105">
        <v>865939</v>
      </c>
      <c r="K4" s="104" t="s">
        <v>30</v>
      </c>
      <c r="L4" s="105">
        <v>868707</v>
      </c>
    </row>
    <row r="5" spans="1:38" ht="25.5">
      <c r="B5" s="106"/>
      <c r="C5" s="107" t="s">
        <v>2</v>
      </c>
      <c r="D5" s="107" t="s">
        <v>31</v>
      </c>
      <c r="E5" s="107" t="s">
        <v>2</v>
      </c>
      <c r="F5" s="107" t="s">
        <v>31</v>
      </c>
      <c r="G5" s="107" t="s">
        <v>2</v>
      </c>
      <c r="H5" s="107" t="s">
        <v>31</v>
      </c>
      <c r="I5" s="107" t="s">
        <v>2</v>
      </c>
      <c r="J5" s="107" t="s">
        <v>31</v>
      </c>
      <c r="K5" s="107" t="s">
        <v>2</v>
      </c>
      <c r="L5" s="107" t="s">
        <v>31</v>
      </c>
    </row>
    <row r="6" spans="1:38" ht="24" customHeight="1">
      <c r="B6" s="108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38" s="98" customFormat="1" ht="30">
      <c r="A7" s="96"/>
      <c r="B7" s="99" t="s">
        <v>35</v>
      </c>
      <c r="C7" s="109">
        <v>59380000</v>
      </c>
      <c r="D7" s="111">
        <f t="shared" ref="D7" si="0">C7/$F$4</f>
        <v>69.843457968658655</v>
      </c>
      <c r="E7" s="109">
        <v>58275000</v>
      </c>
      <c r="F7" s="111">
        <f t="shared" ref="F7" si="1">E7/$F$4</f>
        <v>68.543743905752493</v>
      </c>
      <c r="G7" s="109">
        <v>57135000</v>
      </c>
      <c r="H7" s="111">
        <f t="shared" ref="H7" si="2">G7/$F$4</f>
        <v>67.202862429089123</v>
      </c>
      <c r="I7" s="109">
        <v>55960000</v>
      </c>
      <c r="J7" s="111">
        <v>65</v>
      </c>
      <c r="K7" s="109">
        <v>54740000</v>
      </c>
      <c r="L7" s="111">
        <v>63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98" customFormat="1">
      <c r="A8" s="96"/>
      <c r="B8" s="99"/>
      <c r="C8" s="109"/>
      <c r="D8" s="111"/>
      <c r="E8" s="109"/>
      <c r="F8" s="111"/>
      <c r="G8" s="109"/>
      <c r="H8" s="111"/>
      <c r="I8" s="109"/>
      <c r="J8" s="111"/>
      <c r="K8" s="109"/>
      <c r="L8" s="11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98" customFormat="1">
      <c r="A9" s="96"/>
      <c r="B9" s="99" t="s">
        <v>79</v>
      </c>
      <c r="C9" s="111">
        <v>0</v>
      </c>
      <c r="D9" s="111">
        <f>C9/$H$4</f>
        <v>0</v>
      </c>
      <c r="E9" s="109">
        <v>20000000</v>
      </c>
      <c r="F9" s="111">
        <f>E9/$H$4</f>
        <v>23.237953154610235</v>
      </c>
      <c r="G9" s="109">
        <v>20000000</v>
      </c>
      <c r="H9" s="111">
        <f>G9/$H$4</f>
        <v>23.237953154610235</v>
      </c>
      <c r="I9" s="109">
        <v>20000000</v>
      </c>
      <c r="J9" s="111">
        <v>23</v>
      </c>
      <c r="K9" s="109">
        <v>20000000</v>
      </c>
      <c r="L9" s="111">
        <v>23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98" customFormat="1" ht="30">
      <c r="A10" s="96"/>
      <c r="B10" s="113" t="s">
        <v>80</v>
      </c>
      <c r="C10" s="114"/>
      <c r="D10" s="115"/>
      <c r="E10" s="114"/>
      <c r="F10" s="115"/>
      <c r="G10" s="114"/>
      <c r="H10" s="115"/>
      <c r="I10" s="114"/>
      <c r="J10" s="115"/>
      <c r="K10" s="114"/>
      <c r="L10" s="115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>
      <c r="B11" s="110" t="s">
        <v>33</v>
      </c>
      <c r="C11" s="100">
        <f t="shared" ref="C11:J11" si="3">SUM(C7:C9)</f>
        <v>59380000</v>
      </c>
      <c r="D11" s="100">
        <f t="shared" si="3"/>
        <v>69.843457968658655</v>
      </c>
      <c r="E11" s="100">
        <f t="shared" si="3"/>
        <v>78275000</v>
      </c>
      <c r="F11" s="100">
        <f t="shared" si="3"/>
        <v>91.781697060362731</v>
      </c>
      <c r="G11" s="100">
        <f t="shared" si="3"/>
        <v>77135000</v>
      </c>
      <c r="H11" s="100">
        <f t="shared" si="3"/>
        <v>90.440815583699361</v>
      </c>
      <c r="I11" s="100">
        <f t="shared" si="3"/>
        <v>75960000</v>
      </c>
      <c r="J11" s="100">
        <f t="shared" si="3"/>
        <v>88</v>
      </c>
      <c r="K11" s="100">
        <f t="shared" ref="K11:L11" si="4">SUM(K7:K9)</f>
        <v>74740000</v>
      </c>
      <c r="L11" s="100">
        <f t="shared" si="4"/>
        <v>86</v>
      </c>
    </row>
    <row r="12" spans="1:38" s="17" customFormat="1">
      <c r="A12" s="96"/>
    </row>
    <row r="13" spans="1:38" s="17" customFormat="1">
      <c r="A13" s="96"/>
      <c r="B13" s="112" t="s">
        <v>32</v>
      </c>
    </row>
    <row r="14" spans="1:38" s="17" customFormat="1">
      <c r="A14" s="96"/>
    </row>
    <row r="15" spans="1:38" s="17" customFormat="1">
      <c r="A15" s="96"/>
    </row>
    <row r="16" spans="1:38" s="17" customFormat="1">
      <c r="A16" s="96"/>
    </row>
    <row r="17" spans="1:1" s="17" customFormat="1">
      <c r="A17" s="96"/>
    </row>
    <row r="18" spans="1:1" s="17" customFormat="1">
      <c r="A18" s="96"/>
    </row>
    <row r="19" spans="1:1" s="17" customFormat="1">
      <c r="A19" s="96"/>
    </row>
    <row r="20" spans="1:1" s="17" customFormat="1">
      <c r="A20" s="96"/>
    </row>
    <row r="21" spans="1:1" s="17" customFormat="1">
      <c r="A21" s="96"/>
    </row>
    <row r="22" spans="1:1" s="17" customFormat="1">
      <c r="A22" s="96"/>
    </row>
    <row r="23" spans="1:1" s="17" customFormat="1">
      <c r="A23" s="96"/>
    </row>
    <row r="24" spans="1:1" s="17" customFormat="1">
      <c r="A24" s="96"/>
    </row>
    <row r="25" spans="1:1" s="17" customFormat="1">
      <c r="A25" s="96"/>
    </row>
    <row r="26" spans="1:1" s="17" customFormat="1">
      <c r="A26" s="96"/>
    </row>
    <row r="27" spans="1:1" s="17" customFormat="1">
      <c r="A27" s="96"/>
    </row>
    <row r="28" spans="1:1" s="17" customFormat="1">
      <c r="A28" s="96"/>
    </row>
    <row r="29" spans="1:1" s="17" customFormat="1">
      <c r="A29" s="96"/>
    </row>
    <row r="30" spans="1:1" s="17" customFormat="1">
      <c r="A30" s="96"/>
    </row>
    <row r="31" spans="1:1" s="17" customFormat="1">
      <c r="A31" s="96"/>
    </row>
    <row r="32" spans="1:1" s="17" customFormat="1">
      <c r="A32" s="96"/>
    </row>
    <row r="33" spans="1:1" s="17" customFormat="1">
      <c r="A33" s="96"/>
    </row>
    <row r="34" spans="1:1" s="17" customFormat="1">
      <c r="A34" s="96"/>
    </row>
    <row r="35" spans="1:1" s="17" customFormat="1">
      <c r="A35" s="96"/>
    </row>
    <row r="36" spans="1:1" s="17" customFormat="1">
      <c r="A36" s="96"/>
    </row>
    <row r="37" spans="1:1" s="17" customFormat="1">
      <c r="A37" s="96"/>
    </row>
    <row r="38" spans="1:1" s="17" customFormat="1">
      <c r="A38" s="96"/>
    </row>
    <row r="39" spans="1:1" s="17" customFormat="1">
      <c r="A39" s="96"/>
    </row>
    <row r="40" spans="1:1" s="17" customFormat="1">
      <c r="A40" s="96"/>
    </row>
    <row r="41" spans="1:1" s="17" customFormat="1">
      <c r="A41" s="96"/>
    </row>
    <row r="42" spans="1:1" s="17" customFormat="1">
      <c r="A42" s="96"/>
    </row>
    <row r="43" spans="1:1" s="17" customFormat="1">
      <c r="A43" s="96"/>
    </row>
    <row r="44" spans="1:1" s="17" customFormat="1">
      <c r="A44" s="96"/>
    </row>
    <row r="45" spans="1:1" s="17" customFormat="1">
      <c r="A45" s="96"/>
    </row>
    <row r="46" spans="1:1" s="17" customFormat="1">
      <c r="A46" s="96"/>
    </row>
    <row r="47" spans="1:1" s="17" customFormat="1">
      <c r="A47" s="96"/>
    </row>
    <row r="48" spans="1:1" s="17" customFormat="1">
      <c r="A48" s="96"/>
    </row>
    <row r="49" spans="1:1" s="17" customFormat="1">
      <c r="A49" s="96"/>
    </row>
    <row r="50" spans="1:1" s="17" customFormat="1">
      <c r="A50" s="96"/>
    </row>
    <row r="51" spans="1:1" s="17" customFormat="1">
      <c r="A51" s="96"/>
    </row>
    <row r="52" spans="1:1" s="17" customFormat="1">
      <c r="A52" s="96"/>
    </row>
    <row r="53" spans="1:1" s="17" customFormat="1">
      <c r="A53" s="96"/>
    </row>
    <row r="54" spans="1:1" s="17" customFormat="1">
      <c r="A54" s="96"/>
    </row>
    <row r="55" spans="1:1" s="17" customFormat="1">
      <c r="A55" s="96"/>
    </row>
    <row r="56" spans="1:1" s="17" customFormat="1">
      <c r="A56" s="96"/>
    </row>
    <row r="57" spans="1:1" s="17" customFormat="1">
      <c r="A57" s="96"/>
    </row>
    <row r="58" spans="1:1" s="17" customFormat="1">
      <c r="A58" s="96"/>
    </row>
    <row r="59" spans="1:1" s="17" customFormat="1">
      <c r="A59" s="96"/>
    </row>
    <row r="60" spans="1:1" s="17" customFormat="1">
      <c r="A60" s="96"/>
    </row>
    <row r="61" spans="1:1" s="17" customFormat="1">
      <c r="A61" s="96"/>
    </row>
    <row r="62" spans="1:1" s="17" customFormat="1">
      <c r="A62" s="96"/>
    </row>
    <row r="63" spans="1:1" s="17" customFormat="1">
      <c r="A63" s="96"/>
    </row>
    <row r="64" spans="1:1" s="17" customFormat="1">
      <c r="A64" s="96"/>
    </row>
    <row r="65" spans="1:1" s="17" customFormat="1">
      <c r="A65" s="96"/>
    </row>
    <row r="66" spans="1:1" s="17" customFormat="1">
      <c r="A66" s="96"/>
    </row>
    <row r="67" spans="1:1" s="17" customFormat="1">
      <c r="A67" s="96"/>
    </row>
    <row r="68" spans="1:1" s="17" customFormat="1">
      <c r="A68" s="96"/>
    </row>
    <row r="69" spans="1:1" s="17" customFormat="1">
      <c r="A69" s="96"/>
    </row>
    <row r="70" spans="1:1" s="17" customFormat="1">
      <c r="A70" s="96"/>
    </row>
    <row r="71" spans="1:1" s="17" customFormat="1">
      <c r="A71" s="96"/>
    </row>
    <row r="72" spans="1:1" s="17" customFormat="1">
      <c r="A72" s="96"/>
    </row>
    <row r="73" spans="1:1" s="17" customFormat="1">
      <c r="A73" s="96"/>
    </row>
    <row r="74" spans="1:1" s="17" customFormat="1">
      <c r="A74" s="96"/>
    </row>
    <row r="75" spans="1:1" s="17" customFormat="1">
      <c r="A75" s="96"/>
    </row>
    <row r="76" spans="1:1" s="17" customFormat="1">
      <c r="A76" s="96"/>
    </row>
    <row r="77" spans="1:1" s="17" customFormat="1">
      <c r="A77" s="96"/>
    </row>
    <row r="78" spans="1:1" s="17" customFormat="1">
      <c r="A78" s="96"/>
    </row>
    <row r="79" spans="1:1" s="17" customFormat="1">
      <c r="A79" s="96"/>
    </row>
    <row r="80" spans="1:1" s="17" customFormat="1">
      <c r="A80" s="96"/>
    </row>
    <row r="81" spans="1:1" s="17" customFormat="1">
      <c r="A81" s="96"/>
    </row>
    <row r="82" spans="1:1" s="17" customFormat="1">
      <c r="A82" s="96"/>
    </row>
    <row r="83" spans="1:1" s="17" customFormat="1">
      <c r="A83" s="96"/>
    </row>
    <row r="84" spans="1:1" s="17" customFormat="1">
      <c r="A84" s="96"/>
    </row>
    <row r="85" spans="1:1" s="17" customFormat="1">
      <c r="A85" s="96"/>
    </row>
    <row r="86" spans="1:1" s="17" customFormat="1">
      <c r="A86" s="96"/>
    </row>
    <row r="87" spans="1:1" s="17" customFormat="1">
      <c r="A87" s="96"/>
    </row>
    <row r="88" spans="1:1" s="17" customFormat="1">
      <c r="A88" s="96"/>
    </row>
    <row r="89" spans="1:1" s="17" customFormat="1">
      <c r="A89" s="96"/>
    </row>
    <row r="90" spans="1:1" s="17" customFormat="1">
      <c r="A90" s="96"/>
    </row>
    <row r="91" spans="1:1" s="17" customFormat="1">
      <c r="A91" s="96"/>
    </row>
    <row r="92" spans="1:1" s="17" customFormat="1">
      <c r="A92" s="96"/>
    </row>
    <row r="93" spans="1:1" s="17" customFormat="1">
      <c r="A93" s="96"/>
    </row>
    <row r="94" spans="1:1" s="17" customFormat="1">
      <c r="A94" s="96"/>
    </row>
    <row r="95" spans="1:1" s="17" customFormat="1">
      <c r="A95" s="96"/>
    </row>
    <row r="96" spans="1:1" s="17" customFormat="1">
      <c r="A96" s="96"/>
    </row>
    <row r="97" spans="1:1" s="17" customFormat="1">
      <c r="A97" s="96"/>
    </row>
    <row r="98" spans="1:1" s="17" customFormat="1">
      <c r="A98" s="96"/>
    </row>
    <row r="99" spans="1:1" s="17" customFormat="1">
      <c r="A99" s="96"/>
    </row>
    <row r="100" spans="1:1" s="17" customFormat="1">
      <c r="A100" s="96"/>
    </row>
    <row r="101" spans="1:1" s="17" customFormat="1">
      <c r="A101" s="96"/>
    </row>
    <row r="102" spans="1:1" s="17" customFormat="1">
      <c r="A102" s="96"/>
    </row>
    <row r="103" spans="1:1" s="17" customFormat="1">
      <c r="A103" s="96"/>
    </row>
    <row r="104" spans="1:1" s="17" customFormat="1">
      <c r="A104" s="96"/>
    </row>
    <row r="105" spans="1:1" s="17" customFormat="1">
      <c r="A105" s="96"/>
    </row>
    <row r="106" spans="1:1" s="17" customFormat="1">
      <c r="A106" s="96"/>
    </row>
    <row r="107" spans="1:1" s="17" customFormat="1">
      <c r="A107" s="96"/>
    </row>
    <row r="108" spans="1:1" s="17" customFormat="1">
      <c r="A108" s="96"/>
    </row>
    <row r="109" spans="1:1" s="17" customFormat="1">
      <c r="A109" s="96"/>
    </row>
    <row r="110" spans="1:1" s="17" customFormat="1">
      <c r="A110" s="96"/>
    </row>
    <row r="111" spans="1:1" s="17" customFormat="1">
      <c r="A111" s="96"/>
    </row>
    <row r="112" spans="1:1" s="17" customFormat="1">
      <c r="A112" s="96"/>
    </row>
    <row r="113" spans="1:1" s="17" customFormat="1">
      <c r="A113" s="96"/>
    </row>
    <row r="114" spans="1:1" s="17" customFormat="1">
      <c r="A114" s="96"/>
    </row>
    <row r="115" spans="1:1" s="17" customFormat="1">
      <c r="A115" s="96"/>
    </row>
    <row r="116" spans="1:1" s="17" customFormat="1">
      <c r="A116" s="96"/>
    </row>
    <row r="117" spans="1:1" s="17" customFormat="1">
      <c r="A117" s="96"/>
    </row>
    <row r="118" spans="1:1" s="17" customFormat="1">
      <c r="A118" s="96"/>
    </row>
    <row r="119" spans="1:1" s="17" customFormat="1">
      <c r="A119" s="96"/>
    </row>
    <row r="120" spans="1:1" s="17" customFormat="1">
      <c r="A120" s="96"/>
    </row>
    <row r="121" spans="1:1" s="17" customFormat="1">
      <c r="A121" s="96"/>
    </row>
    <row r="122" spans="1:1" s="17" customFormat="1">
      <c r="A122" s="96"/>
    </row>
    <row r="123" spans="1:1" s="17" customFormat="1">
      <c r="A123" s="96"/>
    </row>
    <row r="124" spans="1:1" s="17" customFormat="1">
      <c r="A124" s="96"/>
    </row>
    <row r="125" spans="1:1" s="17" customFormat="1">
      <c r="A125" s="96"/>
    </row>
    <row r="126" spans="1:1" s="17" customFormat="1">
      <c r="A126" s="96"/>
    </row>
    <row r="127" spans="1:1" s="17" customFormat="1">
      <c r="A127" s="96"/>
    </row>
    <row r="128" spans="1:1" s="17" customFormat="1">
      <c r="A128" s="96"/>
    </row>
    <row r="129" spans="1:1" s="17" customFormat="1">
      <c r="A129" s="96"/>
    </row>
    <row r="130" spans="1:1" s="17" customFormat="1">
      <c r="A130" s="96"/>
    </row>
    <row r="131" spans="1:1" s="17" customFormat="1">
      <c r="A131" s="96"/>
    </row>
    <row r="132" spans="1:1" s="17" customFormat="1">
      <c r="A132" s="96"/>
    </row>
    <row r="133" spans="1:1" s="17" customFormat="1">
      <c r="A133" s="96"/>
    </row>
    <row r="134" spans="1:1" s="17" customFormat="1">
      <c r="A134" s="96"/>
    </row>
    <row r="135" spans="1:1" s="17" customFormat="1">
      <c r="A135" s="96"/>
    </row>
    <row r="136" spans="1:1" s="17" customFormat="1">
      <c r="A136" s="96"/>
    </row>
    <row r="137" spans="1:1" s="17" customFormat="1">
      <c r="A137" s="96"/>
    </row>
    <row r="138" spans="1:1" s="17" customFormat="1">
      <c r="A138" s="96"/>
    </row>
    <row r="139" spans="1:1" s="17" customFormat="1">
      <c r="A139" s="96"/>
    </row>
    <row r="140" spans="1:1" s="17" customFormat="1">
      <c r="A140" s="96"/>
    </row>
    <row r="141" spans="1:1" s="17" customFormat="1">
      <c r="A141" s="96"/>
    </row>
    <row r="142" spans="1:1" s="17" customFormat="1">
      <c r="A142" s="96"/>
    </row>
    <row r="143" spans="1:1" s="17" customFormat="1">
      <c r="A143" s="96"/>
    </row>
    <row r="144" spans="1:1" s="17" customFormat="1">
      <c r="A144" s="96"/>
    </row>
    <row r="145" spans="1:1" s="17" customFormat="1">
      <c r="A145" s="96"/>
    </row>
    <row r="146" spans="1:1" s="17" customFormat="1">
      <c r="A146" s="96"/>
    </row>
    <row r="147" spans="1:1" s="17" customFormat="1">
      <c r="A147" s="96"/>
    </row>
    <row r="148" spans="1:1" s="17" customFormat="1">
      <c r="A148" s="96"/>
    </row>
    <row r="149" spans="1:1" s="17" customFormat="1">
      <c r="A149" s="96"/>
    </row>
    <row r="150" spans="1:1" s="17" customFormat="1">
      <c r="A150" s="96"/>
    </row>
    <row r="151" spans="1:1" s="17" customFormat="1">
      <c r="A151" s="96"/>
    </row>
    <row r="152" spans="1:1" s="17" customFormat="1">
      <c r="A152" s="96"/>
    </row>
    <row r="153" spans="1:1" s="17" customFormat="1">
      <c r="A153" s="96"/>
    </row>
    <row r="154" spans="1:1" s="17" customFormat="1">
      <c r="A154" s="96"/>
    </row>
    <row r="155" spans="1:1" s="17" customFormat="1">
      <c r="A155" s="96"/>
    </row>
    <row r="156" spans="1:1" s="17" customFormat="1">
      <c r="A156" s="96"/>
    </row>
    <row r="157" spans="1:1" s="17" customFormat="1">
      <c r="A157" s="96"/>
    </row>
    <row r="158" spans="1:1" s="17" customFormat="1">
      <c r="A158" s="96"/>
    </row>
    <row r="159" spans="1:1" s="17" customFormat="1">
      <c r="A159" s="96"/>
    </row>
    <row r="160" spans="1:1" s="17" customFormat="1">
      <c r="A160" s="96"/>
    </row>
    <row r="161" spans="1:1" s="17" customFormat="1">
      <c r="A161" s="96"/>
    </row>
    <row r="162" spans="1:1" s="17" customFormat="1">
      <c r="A162" s="96"/>
    </row>
    <row r="163" spans="1:1" s="17" customFormat="1">
      <c r="A163" s="96"/>
    </row>
    <row r="164" spans="1:1" s="17" customFormat="1">
      <c r="A164" s="96"/>
    </row>
    <row r="165" spans="1:1" s="17" customFormat="1">
      <c r="A165" s="96"/>
    </row>
    <row r="166" spans="1:1" s="17" customFormat="1">
      <c r="A166" s="96"/>
    </row>
    <row r="167" spans="1:1" s="17" customFormat="1">
      <c r="A167" s="96"/>
    </row>
    <row r="168" spans="1:1" s="17" customFormat="1">
      <c r="A168" s="96"/>
    </row>
    <row r="169" spans="1:1" s="17" customFormat="1">
      <c r="A169" s="96"/>
    </row>
    <row r="170" spans="1:1" s="17" customFormat="1">
      <c r="A170" s="96"/>
    </row>
    <row r="171" spans="1:1" s="17" customFormat="1">
      <c r="A171" s="96"/>
    </row>
    <row r="172" spans="1:1" s="17" customFormat="1">
      <c r="A172" s="96"/>
    </row>
    <row r="173" spans="1:1" s="17" customFormat="1">
      <c r="A173" s="96"/>
    </row>
    <row r="174" spans="1:1" s="17" customFormat="1">
      <c r="A174" s="96"/>
    </row>
    <row r="175" spans="1:1" s="17" customFormat="1">
      <c r="A175" s="96"/>
    </row>
    <row r="176" spans="1:1" s="17" customFormat="1">
      <c r="A176" s="96"/>
    </row>
    <row r="177" spans="1:1" s="17" customFormat="1">
      <c r="A177" s="96"/>
    </row>
    <row r="178" spans="1:1" s="17" customFormat="1">
      <c r="A178" s="96"/>
    </row>
    <row r="179" spans="1:1" s="17" customFormat="1">
      <c r="A179" s="96"/>
    </row>
    <row r="180" spans="1:1" s="17" customFormat="1">
      <c r="A180" s="96"/>
    </row>
    <row r="181" spans="1:1" s="17" customFormat="1">
      <c r="A181" s="96"/>
    </row>
    <row r="182" spans="1:1" s="17" customFormat="1">
      <c r="A182" s="96"/>
    </row>
    <row r="183" spans="1:1" s="17" customFormat="1">
      <c r="A183" s="96"/>
    </row>
    <row r="184" spans="1:1" s="17" customFormat="1">
      <c r="A184" s="96"/>
    </row>
    <row r="185" spans="1:1" s="17" customFormat="1">
      <c r="A185" s="96"/>
    </row>
    <row r="186" spans="1:1" s="17" customFormat="1">
      <c r="A186" s="96"/>
    </row>
    <row r="187" spans="1:1" s="17" customFormat="1">
      <c r="A187" s="96"/>
    </row>
    <row r="188" spans="1:1" s="17" customFormat="1">
      <c r="A188" s="96"/>
    </row>
    <row r="189" spans="1:1" s="17" customFormat="1">
      <c r="A189" s="96"/>
    </row>
    <row r="190" spans="1:1" s="17" customFormat="1">
      <c r="A190" s="96"/>
    </row>
    <row r="191" spans="1:1" s="17" customFormat="1">
      <c r="A191" s="96"/>
    </row>
    <row r="192" spans="1:1" s="17" customFormat="1">
      <c r="A192" s="96"/>
    </row>
    <row r="193" spans="1:1" s="17" customFormat="1">
      <c r="A193" s="96"/>
    </row>
    <row r="194" spans="1:1" s="17" customFormat="1">
      <c r="A194" s="96"/>
    </row>
    <row r="195" spans="1:1" s="17" customFormat="1">
      <c r="A195" s="96"/>
    </row>
    <row r="196" spans="1:1" s="17" customFormat="1">
      <c r="A196" s="96"/>
    </row>
    <row r="197" spans="1:1" s="17" customFormat="1">
      <c r="A197" s="96"/>
    </row>
    <row r="198" spans="1:1" s="17" customFormat="1">
      <c r="A198" s="96"/>
    </row>
  </sheetData>
  <mergeCells count="4">
    <mergeCell ref="B1:L1"/>
    <mergeCell ref="B2:L2"/>
    <mergeCell ref="I3:J3"/>
    <mergeCell ref="K3:L3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4EF5-F111-4773-9602-D29406C50CBC}">
  <sheetPr>
    <tabColor theme="5" tint="0.39997558519241921"/>
  </sheetPr>
  <dimension ref="A1:Y64"/>
  <sheetViews>
    <sheetView topLeftCell="A3" zoomScaleNormal="100" workbookViewId="0">
      <selection activeCell="A3" sqref="A3"/>
    </sheetView>
  </sheetViews>
  <sheetFormatPr defaultColWidth="8" defaultRowHeight="12.75"/>
  <cols>
    <col min="1" max="1" width="12.42578125" style="171" customWidth="1"/>
    <col min="2" max="2" width="2.5703125" style="171" customWidth="1"/>
    <col min="3" max="3" width="11.7109375" style="171" customWidth="1"/>
    <col min="4" max="4" width="1.85546875" style="171" customWidth="1"/>
    <col min="5" max="5" width="13" style="171" bestFit="1" customWidth="1"/>
    <col min="6" max="6" width="2" style="171" customWidth="1"/>
    <col min="7" max="7" width="11.7109375" style="171" bestFit="1" customWidth="1"/>
    <col min="8" max="8" width="2.7109375" style="171" customWidth="1"/>
    <col min="9" max="9" width="12" style="171" customWidth="1"/>
    <col min="10" max="10" width="1.85546875" style="171" hidden="1" customWidth="1"/>
    <col min="11" max="11" width="11.28515625" style="171" hidden="1" customWidth="1"/>
    <col min="12" max="12" width="1.85546875" style="171" hidden="1" customWidth="1"/>
    <col min="13" max="13" width="10.7109375" style="171" hidden="1" customWidth="1"/>
    <col min="14" max="14" width="1.85546875" style="171" hidden="1" customWidth="1"/>
    <col min="15" max="15" width="10.5703125" style="171" hidden="1" customWidth="1"/>
    <col min="16" max="16" width="1.85546875" style="171" hidden="1" customWidth="1"/>
    <col min="17" max="17" width="10.5703125" style="171" hidden="1" customWidth="1"/>
    <col min="18" max="18" width="2" style="171" customWidth="1"/>
    <col min="19" max="19" width="11.7109375" style="171" customWidth="1"/>
    <col min="20" max="20" width="2.28515625" style="171" hidden="1" customWidth="1"/>
    <col min="21" max="21" width="12.140625" style="171" bestFit="1" customWidth="1"/>
    <col min="22" max="22" width="1.85546875" style="171" customWidth="1"/>
    <col min="23" max="23" width="13.140625" style="171" bestFit="1" customWidth="1"/>
    <col min="24" max="24" width="2.7109375" style="171" bestFit="1" customWidth="1"/>
    <col min="25" max="25" width="10.85546875" style="171" customWidth="1"/>
    <col min="26" max="16384" width="8" style="171"/>
  </cols>
  <sheetData>
    <row r="1" spans="1:24" ht="15.75">
      <c r="A1" s="212" t="s">
        <v>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4" ht="15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4" ht="15.75">
      <c r="A3" s="172"/>
      <c r="B3" s="172"/>
      <c r="C3" s="173" t="s">
        <v>71</v>
      </c>
      <c r="D3" s="173"/>
      <c r="E3" s="173"/>
      <c r="F3" s="172"/>
      <c r="G3" s="173" t="s">
        <v>72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2"/>
      <c r="V3" s="172"/>
      <c r="W3" s="172"/>
    </row>
    <row r="4" spans="1:24" ht="15.75">
      <c r="A4" s="172"/>
      <c r="B4" s="172"/>
      <c r="C4" s="172"/>
      <c r="D4" s="172"/>
      <c r="E4" s="172"/>
      <c r="F4" s="172"/>
      <c r="G4" s="173"/>
      <c r="H4" s="173"/>
      <c r="I4" s="173"/>
      <c r="J4" s="173"/>
      <c r="K4" s="173" t="s">
        <v>73</v>
      </c>
      <c r="L4" s="173"/>
      <c r="M4" s="173"/>
      <c r="N4" s="173"/>
      <c r="O4" s="213" t="s">
        <v>74</v>
      </c>
      <c r="P4" s="214"/>
      <c r="Q4" s="214"/>
      <c r="R4" s="173"/>
      <c r="S4" s="173"/>
      <c r="T4" s="173"/>
      <c r="U4" s="172"/>
      <c r="V4" s="172"/>
      <c r="W4" s="172"/>
    </row>
    <row r="5" spans="1:24">
      <c r="G5" s="213" t="s">
        <v>44</v>
      </c>
      <c r="H5" s="214"/>
      <c r="I5" s="214"/>
      <c r="K5" s="213" t="s">
        <v>75</v>
      </c>
      <c r="L5" s="214"/>
      <c r="M5" s="214"/>
      <c r="N5" s="174"/>
      <c r="O5" s="213" t="s">
        <v>76</v>
      </c>
      <c r="P5" s="214"/>
      <c r="Q5" s="214"/>
      <c r="R5" s="174"/>
      <c r="S5" s="174"/>
      <c r="T5" s="174"/>
    </row>
    <row r="6" spans="1:24" s="175" customFormat="1">
      <c r="A6" s="171" t="s">
        <v>43</v>
      </c>
      <c r="C6" s="213">
        <v>61600000</v>
      </c>
      <c r="D6" s="214"/>
      <c r="E6" s="214"/>
      <c r="F6" s="176"/>
      <c r="G6" s="213">
        <f>20000000</f>
        <v>20000000</v>
      </c>
      <c r="H6" s="214"/>
      <c r="I6" s="214"/>
      <c r="K6" s="213">
        <f>22210000</f>
        <v>22210000</v>
      </c>
      <c r="L6" s="214"/>
      <c r="M6" s="214"/>
      <c r="N6" s="177"/>
      <c r="O6" s="213">
        <f>20000000</f>
        <v>20000000</v>
      </c>
      <c r="P6" s="214"/>
      <c r="Q6" s="214"/>
      <c r="R6" s="177"/>
      <c r="S6" s="177"/>
      <c r="T6" s="177"/>
    </row>
    <row r="7" spans="1:24">
      <c r="C7" s="178" t="s">
        <v>40</v>
      </c>
      <c r="D7" s="178"/>
      <c r="E7" s="178"/>
      <c r="G7" s="178" t="s">
        <v>42</v>
      </c>
      <c r="H7" s="178"/>
      <c r="I7" s="178"/>
      <c r="J7" s="178"/>
      <c r="K7" s="178"/>
      <c r="L7" s="178"/>
      <c r="M7" s="178"/>
      <c r="N7" s="179"/>
      <c r="O7" s="178"/>
      <c r="P7" s="178"/>
      <c r="Q7" s="178"/>
      <c r="R7" s="180"/>
      <c r="S7" s="180"/>
      <c r="T7" s="180"/>
      <c r="U7" s="178" t="s">
        <v>41</v>
      </c>
      <c r="V7" s="178"/>
      <c r="W7" s="178"/>
    </row>
    <row r="8" spans="1:24">
      <c r="A8" s="180" t="s">
        <v>38</v>
      </c>
      <c r="C8" s="180" t="s">
        <v>2</v>
      </c>
      <c r="D8" s="180"/>
      <c r="E8" s="180" t="s">
        <v>3</v>
      </c>
      <c r="F8" s="180"/>
      <c r="G8" s="180" t="s">
        <v>2</v>
      </c>
      <c r="H8" s="180"/>
      <c r="I8" s="180" t="s">
        <v>3</v>
      </c>
      <c r="J8" s="180"/>
      <c r="K8" s="180" t="s">
        <v>2</v>
      </c>
      <c r="L8" s="180"/>
      <c r="M8" s="180" t="s">
        <v>3</v>
      </c>
      <c r="N8" s="180"/>
      <c r="O8" s="180" t="s">
        <v>2</v>
      </c>
      <c r="P8" s="180"/>
      <c r="Q8" s="180" t="s">
        <v>3</v>
      </c>
      <c r="R8" s="180"/>
      <c r="S8" s="180"/>
      <c r="T8" s="180"/>
      <c r="U8" s="180" t="s">
        <v>2</v>
      </c>
      <c r="V8" s="180"/>
      <c r="W8" s="180" t="s">
        <v>3</v>
      </c>
    </row>
    <row r="9" spans="1:24" ht="3" customHeight="1"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</row>
    <row r="10" spans="1:24">
      <c r="A10" s="180">
        <v>2020</v>
      </c>
      <c r="B10" s="171">
        <v>1</v>
      </c>
      <c r="C10" s="181">
        <v>1255000</v>
      </c>
      <c r="E10" s="181">
        <v>2718318</v>
      </c>
      <c r="F10" s="181"/>
      <c r="G10" s="181">
        <v>0</v>
      </c>
      <c r="H10" s="181"/>
      <c r="I10" s="181">
        <v>0</v>
      </c>
      <c r="J10" s="182"/>
      <c r="K10" s="181">
        <v>0</v>
      </c>
      <c r="L10" s="182"/>
      <c r="M10" s="181">
        <v>0</v>
      </c>
      <c r="N10" s="181"/>
      <c r="O10" s="183">
        <f t="shared" ref="O10:O41" si="0">G10+K10</f>
        <v>0</v>
      </c>
      <c r="P10" s="184"/>
      <c r="Q10" s="185">
        <f t="shared" ref="Q10:Q41" si="1">I10+M10</f>
        <v>0</v>
      </c>
      <c r="R10" s="181"/>
      <c r="S10" s="181"/>
      <c r="T10" s="181"/>
      <c r="U10" s="183">
        <f t="shared" ref="U10:U41" si="2">C10+O10</f>
        <v>1255000</v>
      </c>
      <c r="V10" s="182"/>
      <c r="W10" s="183">
        <f t="shared" ref="W10:W41" si="3">E10+Q10</f>
        <v>2718318</v>
      </c>
      <c r="X10" s="171">
        <v>1</v>
      </c>
    </row>
    <row r="11" spans="1:24">
      <c r="A11" s="180">
        <v>2021</v>
      </c>
      <c r="B11" s="171">
        <v>2</v>
      </c>
      <c r="C11" s="181">
        <v>1305000</v>
      </c>
      <c r="E11" s="181">
        <v>2668112</v>
      </c>
      <c r="F11" s="181"/>
      <c r="G11" s="181">
        <v>0</v>
      </c>
      <c r="H11" s="181"/>
      <c r="I11" s="181">
        <v>409106</v>
      </c>
      <c r="J11" s="182"/>
      <c r="K11" s="181">
        <v>0</v>
      </c>
      <c r="L11" s="186"/>
      <c r="M11" s="181"/>
      <c r="N11" s="186"/>
      <c r="O11" s="183">
        <f t="shared" si="0"/>
        <v>0</v>
      </c>
      <c r="P11" s="184"/>
      <c r="Q11" s="185">
        <f t="shared" si="1"/>
        <v>409106</v>
      </c>
      <c r="R11" s="186"/>
      <c r="S11" s="186"/>
      <c r="T11" s="186"/>
      <c r="U11" s="183">
        <f t="shared" si="2"/>
        <v>1305000</v>
      </c>
      <c r="V11" s="182"/>
      <c r="W11" s="183">
        <f t="shared" si="3"/>
        <v>3077218</v>
      </c>
      <c r="X11" s="171">
        <v>2</v>
      </c>
    </row>
    <row r="12" spans="1:24">
      <c r="A12" s="180">
        <v>2022</v>
      </c>
      <c r="B12" s="171">
        <v>3</v>
      </c>
      <c r="C12" s="181">
        <v>1360000</v>
      </c>
      <c r="E12" s="181">
        <v>2615912</v>
      </c>
      <c r="F12" s="181"/>
      <c r="G12" s="181">
        <v>0</v>
      </c>
      <c r="H12" s="181"/>
      <c r="I12" s="181">
        <v>818213</v>
      </c>
      <c r="J12" s="182"/>
      <c r="K12" s="181">
        <v>0</v>
      </c>
      <c r="L12" s="186"/>
      <c r="M12" s="181"/>
      <c r="N12" s="186"/>
      <c r="O12" s="183">
        <f t="shared" si="0"/>
        <v>0</v>
      </c>
      <c r="P12" s="184"/>
      <c r="Q12" s="185">
        <f t="shared" si="1"/>
        <v>818213</v>
      </c>
      <c r="R12" s="186"/>
      <c r="S12" s="186"/>
      <c r="T12" s="186"/>
      <c r="U12" s="183">
        <f t="shared" si="2"/>
        <v>1360000</v>
      </c>
      <c r="V12" s="182"/>
      <c r="W12" s="183">
        <f t="shared" si="3"/>
        <v>3434125</v>
      </c>
      <c r="X12" s="171">
        <v>3</v>
      </c>
    </row>
    <row r="13" spans="1:24" ht="15.6" customHeight="1">
      <c r="A13" s="180">
        <v>2023</v>
      </c>
      <c r="B13" s="171">
        <v>4</v>
      </c>
      <c r="C13" s="181">
        <v>1425000</v>
      </c>
      <c r="E13" s="181">
        <v>2547912</v>
      </c>
      <c r="F13" s="181"/>
      <c r="G13" s="181">
        <v>0</v>
      </c>
      <c r="H13" s="181"/>
      <c r="I13" s="181">
        <v>818213</v>
      </c>
      <c r="J13" s="182"/>
      <c r="K13" s="181">
        <v>0</v>
      </c>
      <c r="L13" s="186"/>
      <c r="M13" s="181"/>
      <c r="N13" s="186"/>
      <c r="O13" s="183">
        <f t="shared" si="0"/>
        <v>0</v>
      </c>
      <c r="P13" s="184"/>
      <c r="Q13" s="185">
        <f t="shared" si="1"/>
        <v>818213</v>
      </c>
      <c r="R13" s="186"/>
      <c r="S13" s="186"/>
      <c r="T13" s="186"/>
      <c r="U13" s="183">
        <f t="shared" si="2"/>
        <v>1425000</v>
      </c>
      <c r="V13" s="182"/>
      <c r="W13" s="183">
        <f t="shared" si="3"/>
        <v>3366125</v>
      </c>
      <c r="X13" s="171">
        <v>4</v>
      </c>
    </row>
    <row r="14" spans="1:24">
      <c r="A14" s="180">
        <v>2024</v>
      </c>
      <c r="B14" s="171">
        <v>5</v>
      </c>
      <c r="C14" s="181">
        <v>1500000</v>
      </c>
      <c r="E14" s="181">
        <v>2476662</v>
      </c>
      <c r="F14" s="181"/>
      <c r="G14" s="181">
        <v>0</v>
      </c>
      <c r="H14" s="181"/>
      <c r="I14" s="181">
        <v>818213</v>
      </c>
      <c r="J14" s="182"/>
      <c r="K14" s="181">
        <v>0</v>
      </c>
      <c r="L14" s="186"/>
      <c r="M14" s="181"/>
      <c r="N14" s="186"/>
      <c r="O14" s="183">
        <f t="shared" si="0"/>
        <v>0</v>
      </c>
      <c r="P14" s="184"/>
      <c r="Q14" s="185">
        <f t="shared" si="1"/>
        <v>818213</v>
      </c>
      <c r="R14" s="186"/>
      <c r="S14" s="186"/>
      <c r="T14" s="186"/>
      <c r="U14" s="183">
        <f t="shared" si="2"/>
        <v>1500000</v>
      </c>
      <c r="V14" s="182"/>
      <c r="W14" s="183">
        <f t="shared" si="3"/>
        <v>3294875</v>
      </c>
      <c r="X14" s="171">
        <v>5</v>
      </c>
    </row>
    <row r="15" spans="1:24">
      <c r="A15" s="180">
        <v>2025</v>
      </c>
      <c r="B15" s="171">
        <v>6</v>
      </c>
      <c r="C15" s="181">
        <v>1575000</v>
      </c>
      <c r="E15" s="181">
        <v>2401662</v>
      </c>
      <c r="F15" s="181"/>
      <c r="G15" s="181">
        <v>0</v>
      </c>
      <c r="H15" s="181"/>
      <c r="I15" s="181">
        <v>818213</v>
      </c>
      <c r="J15" s="182"/>
      <c r="K15" s="181">
        <v>0</v>
      </c>
      <c r="L15" s="186"/>
      <c r="M15" s="181"/>
      <c r="N15" s="186"/>
      <c r="O15" s="183">
        <f t="shared" si="0"/>
        <v>0</v>
      </c>
      <c r="P15" s="184"/>
      <c r="Q15" s="185">
        <f t="shared" si="1"/>
        <v>818213</v>
      </c>
      <c r="R15" s="186"/>
      <c r="S15" s="186"/>
      <c r="T15" s="186"/>
      <c r="U15" s="183">
        <f t="shared" si="2"/>
        <v>1575000</v>
      </c>
      <c r="V15" s="182"/>
      <c r="W15" s="183">
        <f t="shared" si="3"/>
        <v>3219875</v>
      </c>
      <c r="X15" s="171">
        <v>6</v>
      </c>
    </row>
    <row r="16" spans="1:24">
      <c r="A16" s="180">
        <v>2026</v>
      </c>
      <c r="B16" s="171">
        <v>7</v>
      </c>
      <c r="C16" s="181">
        <v>1650000</v>
      </c>
      <c r="E16" s="181">
        <v>2322912</v>
      </c>
      <c r="F16" s="181"/>
      <c r="G16" s="181">
        <v>210000</v>
      </c>
      <c r="H16" s="181"/>
      <c r="I16" s="181">
        <v>818213</v>
      </c>
      <c r="J16" s="182"/>
      <c r="K16" s="181">
        <v>0</v>
      </c>
      <c r="L16" s="186"/>
      <c r="M16" s="186"/>
      <c r="N16" s="186"/>
      <c r="O16" s="183">
        <f t="shared" si="0"/>
        <v>210000</v>
      </c>
      <c r="P16" s="184"/>
      <c r="Q16" s="185">
        <f t="shared" si="1"/>
        <v>818213</v>
      </c>
      <c r="R16" s="186"/>
      <c r="S16" s="186"/>
      <c r="T16" s="186"/>
      <c r="U16" s="183">
        <f t="shared" si="2"/>
        <v>1860000</v>
      </c>
      <c r="V16" s="182"/>
      <c r="W16" s="183">
        <f t="shared" si="3"/>
        <v>3141125</v>
      </c>
      <c r="X16" s="171">
        <v>7</v>
      </c>
    </row>
    <row r="17" spans="1:25">
      <c r="A17" s="180">
        <v>2027</v>
      </c>
      <c r="B17" s="171">
        <v>8</v>
      </c>
      <c r="C17" s="181">
        <v>1735000</v>
      </c>
      <c r="E17" s="181">
        <v>2240412</v>
      </c>
      <c r="F17" s="181"/>
      <c r="G17" s="181">
        <v>212000</v>
      </c>
      <c r="H17" s="181"/>
      <c r="I17" s="181">
        <v>810863</v>
      </c>
      <c r="J17" s="182"/>
      <c r="K17" s="181">
        <v>0</v>
      </c>
      <c r="L17" s="186"/>
      <c r="M17" s="186"/>
      <c r="N17" s="186"/>
      <c r="O17" s="183">
        <f t="shared" si="0"/>
        <v>212000</v>
      </c>
      <c r="P17" s="184"/>
      <c r="Q17" s="185">
        <f t="shared" si="1"/>
        <v>810863</v>
      </c>
      <c r="R17" s="186"/>
      <c r="S17" s="186"/>
      <c r="T17" s="186"/>
      <c r="U17" s="183">
        <f t="shared" si="2"/>
        <v>1947000</v>
      </c>
      <c r="V17" s="182"/>
      <c r="W17" s="183">
        <f t="shared" si="3"/>
        <v>3051275</v>
      </c>
      <c r="X17" s="171">
        <v>8</v>
      </c>
    </row>
    <row r="18" spans="1:25">
      <c r="A18" s="180">
        <v>2028</v>
      </c>
      <c r="B18" s="171">
        <v>9</v>
      </c>
      <c r="C18" s="181">
        <v>1820000</v>
      </c>
      <c r="E18" s="181">
        <v>2153662</v>
      </c>
      <c r="F18" s="181"/>
      <c r="G18" s="181">
        <v>232000</v>
      </c>
      <c r="H18" s="181"/>
      <c r="I18" s="181">
        <v>803443</v>
      </c>
      <c r="J18" s="182"/>
      <c r="K18" s="181">
        <v>0</v>
      </c>
      <c r="L18" s="186"/>
      <c r="M18" s="186"/>
      <c r="N18" s="186"/>
      <c r="O18" s="183">
        <f t="shared" si="0"/>
        <v>232000</v>
      </c>
      <c r="P18" s="184"/>
      <c r="Q18" s="185">
        <f t="shared" si="1"/>
        <v>803443</v>
      </c>
      <c r="R18" s="186"/>
      <c r="S18" s="186"/>
      <c r="T18" s="186"/>
      <c r="U18" s="183">
        <f t="shared" si="2"/>
        <v>2052000</v>
      </c>
      <c r="V18" s="182"/>
      <c r="W18" s="183">
        <f t="shared" si="3"/>
        <v>2957105</v>
      </c>
      <c r="X18" s="171">
        <v>9</v>
      </c>
    </row>
    <row r="19" spans="1:25">
      <c r="A19" s="180">
        <v>2029</v>
      </c>
      <c r="B19" s="171">
        <v>10</v>
      </c>
      <c r="C19" s="181">
        <v>1910000</v>
      </c>
      <c r="E19" s="181">
        <v>2062662</v>
      </c>
      <c r="F19" s="181"/>
      <c r="G19" s="181">
        <v>255000</v>
      </c>
      <c r="H19" s="181"/>
      <c r="I19" s="181">
        <v>795323</v>
      </c>
      <c r="J19" s="182"/>
      <c r="K19" s="181">
        <v>0</v>
      </c>
      <c r="L19" s="186"/>
      <c r="M19" s="186"/>
      <c r="N19" s="186"/>
      <c r="O19" s="183">
        <f t="shared" si="0"/>
        <v>255000</v>
      </c>
      <c r="P19" s="184"/>
      <c r="Q19" s="185">
        <f t="shared" si="1"/>
        <v>795323</v>
      </c>
      <c r="R19" s="186"/>
      <c r="S19" s="186"/>
      <c r="T19" s="186"/>
      <c r="U19" s="183">
        <f t="shared" si="2"/>
        <v>2165000</v>
      </c>
      <c r="V19" s="182"/>
      <c r="W19" s="183">
        <f t="shared" si="3"/>
        <v>2857985</v>
      </c>
      <c r="X19" s="171">
        <v>10</v>
      </c>
    </row>
    <row r="20" spans="1:25">
      <c r="A20" s="180">
        <v>2030</v>
      </c>
      <c r="B20" s="171">
        <v>11</v>
      </c>
      <c r="C20" s="181">
        <v>2005000</v>
      </c>
      <c r="E20" s="181">
        <v>1967162</v>
      </c>
      <c r="F20" s="181"/>
      <c r="G20" s="181">
        <v>284000</v>
      </c>
      <c r="H20" s="181"/>
      <c r="I20" s="181">
        <v>786398</v>
      </c>
      <c r="J20" s="182"/>
      <c r="K20" s="181">
        <v>0</v>
      </c>
      <c r="L20" s="186"/>
      <c r="M20" s="186"/>
      <c r="N20" s="186"/>
      <c r="O20" s="183">
        <f t="shared" si="0"/>
        <v>284000</v>
      </c>
      <c r="P20" s="184"/>
      <c r="Q20" s="185">
        <f t="shared" si="1"/>
        <v>786398</v>
      </c>
      <c r="R20" s="186"/>
      <c r="S20" s="186"/>
      <c r="T20" s="186"/>
      <c r="U20" s="183">
        <f t="shared" si="2"/>
        <v>2289000</v>
      </c>
      <c r="V20" s="182"/>
      <c r="W20" s="183">
        <f t="shared" si="3"/>
        <v>2753560</v>
      </c>
      <c r="X20" s="171">
        <v>11</v>
      </c>
    </row>
    <row r="21" spans="1:25">
      <c r="A21" s="180">
        <v>2031</v>
      </c>
      <c r="B21" s="171">
        <v>12</v>
      </c>
      <c r="C21" s="181">
        <v>2095000</v>
      </c>
      <c r="E21" s="181">
        <v>1881950</v>
      </c>
      <c r="F21" s="181"/>
      <c r="G21" s="181">
        <v>305000</v>
      </c>
      <c r="H21" s="181"/>
      <c r="I21" s="181">
        <v>776458</v>
      </c>
      <c r="J21" s="182"/>
      <c r="K21" s="181">
        <v>0</v>
      </c>
      <c r="L21" s="186"/>
      <c r="M21" s="186"/>
      <c r="N21" s="186"/>
      <c r="O21" s="183">
        <f t="shared" si="0"/>
        <v>305000</v>
      </c>
      <c r="P21" s="184"/>
      <c r="Q21" s="185">
        <f t="shared" si="1"/>
        <v>776458</v>
      </c>
      <c r="R21" s="186"/>
      <c r="S21" s="186"/>
      <c r="T21" s="186"/>
      <c r="U21" s="183">
        <f t="shared" si="2"/>
        <v>2400000</v>
      </c>
      <c r="V21" s="182"/>
      <c r="W21" s="183">
        <f t="shared" si="3"/>
        <v>2658408</v>
      </c>
      <c r="X21" s="171">
        <v>12</v>
      </c>
    </row>
    <row r="22" spans="1:25">
      <c r="A22" s="180">
        <v>2032</v>
      </c>
      <c r="B22" s="171">
        <v>13</v>
      </c>
      <c r="C22" s="181">
        <v>2200000</v>
      </c>
      <c r="E22" s="181">
        <v>1777200</v>
      </c>
      <c r="F22" s="181"/>
      <c r="G22" s="181">
        <v>315000</v>
      </c>
      <c r="H22" s="181"/>
      <c r="I22" s="181">
        <v>765783</v>
      </c>
      <c r="J22" s="117"/>
      <c r="K22" s="181">
        <v>0</v>
      </c>
      <c r="L22" s="186"/>
      <c r="M22" s="186"/>
      <c r="N22" s="186"/>
      <c r="O22" s="183">
        <f t="shared" si="0"/>
        <v>315000</v>
      </c>
      <c r="P22" s="184"/>
      <c r="Q22" s="185">
        <f t="shared" si="1"/>
        <v>765783</v>
      </c>
      <c r="R22" s="186"/>
      <c r="S22" s="186"/>
      <c r="T22" s="186"/>
      <c r="U22" s="183">
        <f t="shared" si="2"/>
        <v>2515000</v>
      </c>
      <c r="V22" s="182"/>
      <c r="W22" s="183">
        <f t="shared" si="3"/>
        <v>2542983</v>
      </c>
      <c r="X22" s="171">
        <v>13</v>
      </c>
    </row>
    <row r="23" spans="1:25">
      <c r="A23" s="180">
        <v>2033</v>
      </c>
      <c r="B23" s="171">
        <v>14</v>
      </c>
      <c r="C23" s="181">
        <v>2305000</v>
      </c>
      <c r="E23" s="181">
        <v>1667200</v>
      </c>
      <c r="F23" s="181"/>
      <c r="G23" s="181">
        <v>320000</v>
      </c>
      <c r="H23" s="181"/>
      <c r="I23" s="181">
        <v>754758</v>
      </c>
      <c r="J23" s="117"/>
      <c r="K23" s="181">
        <v>0</v>
      </c>
      <c r="L23" s="186"/>
      <c r="M23" s="186"/>
      <c r="N23" s="186"/>
      <c r="O23" s="183">
        <f t="shared" si="0"/>
        <v>320000</v>
      </c>
      <c r="P23" s="184"/>
      <c r="Q23" s="185">
        <f t="shared" si="1"/>
        <v>754758</v>
      </c>
      <c r="R23" s="186"/>
      <c r="S23" s="186"/>
      <c r="T23" s="186"/>
      <c r="U23" s="183">
        <f t="shared" si="2"/>
        <v>2625000</v>
      </c>
      <c r="V23" s="182"/>
      <c r="W23" s="183">
        <f t="shared" si="3"/>
        <v>2421958</v>
      </c>
      <c r="X23" s="171">
        <v>14</v>
      </c>
      <c r="Y23" s="182"/>
    </row>
    <row r="24" spans="1:25">
      <c r="A24" s="180">
        <v>2034</v>
      </c>
      <c r="B24" s="171">
        <v>15</v>
      </c>
      <c r="C24" s="181">
        <v>2410000</v>
      </c>
      <c r="E24" s="181">
        <v>1563476</v>
      </c>
      <c r="F24" s="181"/>
      <c r="G24" s="181">
        <v>330000</v>
      </c>
      <c r="H24" s="181"/>
      <c r="I24" s="181">
        <v>743558</v>
      </c>
      <c r="J24" s="117"/>
      <c r="K24" s="181">
        <v>0</v>
      </c>
      <c r="L24" s="186"/>
      <c r="M24" s="186"/>
      <c r="N24" s="186"/>
      <c r="O24" s="183">
        <f t="shared" si="0"/>
        <v>330000</v>
      </c>
      <c r="P24" s="184"/>
      <c r="Q24" s="185">
        <f t="shared" si="1"/>
        <v>743558</v>
      </c>
      <c r="R24" s="186"/>
      <c r="S24" s="186"/>
      <c r="T24" s="186"/>
      <c r="U24" s="183">
        <f t="shared" si="2"/>
        <v>2740000</v>
      </c>
      <c r="V24" s="182"/>
      <c r="W24" s="183">
        <f t="shared" si="3"/>
        <v>2307034</v>
      </c>
      <c r="X24" s="171">
        <v>15</v>
      </c>
    </row>
    <row r="25" spans="1:25">
      <c r="A25" s="180">
        <v>2035</v>
      </c>
      <c r="B25" s="171">
        <v>16</v>
      </c>
      <c r="C25" s="181">
        <v>2540000</v>
      </c>
      <c r="E25" s="181">
        <v>1436950</v>
      </c>
      <c r="F25" s="181"/>
      <c r="G25" s="181">
        <v>330000</v>
      </c>
      <c r="H25" s="181"/>
      <c r="I25" s="181">
        <v>732008</v>
      </c>
      <c r="J25" s="117"/>
      <c r="K25" s="181">
        <v>0</v>
      </c>
      <c r="L25" s="186"/>
      <c r="M25" s="186"/>
      <c r="N25" s="186"/>
      <c r="O25" s="183">
        <f t="shared" si="0"/>
        <v>330000</v>
      </c>
      <c r="P25" s="184"/>
      <c r="Q25" s="185">
        <f t="shared" si="1"/>
        <v>732008</v>
      </c>
      <c r="R25" s="117"/>
      <c r="S25" s="117"/>
      <c r="T25" s="117"/>
      <c r="U25" s="183">
        <f t="shared" si="2"/>
        <v>2870000</v>
      </c>
      <c r="V25" s="182"/>
      <c r="W25" s="183">
        <f t="shared" si="3"/>
        <v>2168958</v>
      </c>
      <c r="X25" s="171">
        <v>16</v>
      </c>
    </row>
    <row r="26" spans="1:25">
      <c r="A26" s="180">
        <v>2036</v>
      </c>
      <c r="B26" s="171">
        <v>17</v>
      </c>
      <c r="C26" s="181">
        <v>2670000</v>
      </c>
      <c r="E26" s="181">
        <v>1303600</v>
      </c>
      <c r="F26" s="181"/>
      <c r="G26" s="181">
        <v>400000</v>
      </c>
      <c r="H26" s="181"/>
      <c r="I26" s="181">
        <v>720458</v>
      </c>
      <c r="J26" s="117"/>
      <c r="K26" s="181">
        <v>0</v>
      </c>
      <c r="L26" s="186"/>
      <c r="M26" s="186"/>
      <c r="N26" s="186"/>
      <c r="O26" s="183">
        <f t="shared" si="0"/>
        <v>400000</v>
      </c>
      <c r="P26" s="184"/>
      <c r="Q26" s="185">
        <f t="shared" si="1"/>
        <v>720458</v>
      </c>
      <c r="R26" s="117"/>
      <c r="S26" s="117"/>
      <c r="T26" s="117"/>
      <c r="U26" s="183">
        <f t="shared" si="2"/>
        <v>3070000</v>
      </c>
      <c r="V26" s="182"/>
      <c r="W26" s="183">
        <f t="shared" si="3"/>
        <v>2024058</v>
      </c>
      <c r="X26" s="171">
        <v>17</v>
      </c>
    </row>
    <row r="27" spans="1:25">
      <c r="A27" s="180">
        <v>2037</v>
      </c>
      <c r="B27" s="171">
        <v>18</v>
      </c>
      <c r="C27" s="181">
        <v>2810000</v>
      </c>
      <c r="E27" s="181">
        <v>1163426</v>
      </c>
      <c r="F27" s="181"/>
      <c r="G27" s="181">
        <v>710000</v>
      </c>
      <c r="H27" s="181"/>
      <c r="I27" s="181">
        <v>706458</v>
      </c>
      <c r="J27" s="117"/>
      <c r="K27" s="181">
        <v>0</v>
      </c>
      <c r="L27" s="186"/>
      <c r="M27" s="186"/>
      <c r="N27" s="186"/>
      <c r="O27" s="183">
        <f t="shared" si="0"/>
        <v>710000</v>
      </c>
      <c r="P27" s="184"/>
      <c r="Q27" s="185">
        <f t="shared" si="1"/>
        <v>706458</v>
      </c>
      <c r="R27" s="117"/>
      <c r="S27" s="117"/>
      <c r="T27" s="117"/>
      <c r="U27" s="183">
        <f t="shared" si="2"/>
        <v>3520000</v>
      </c>
      <c r="V27" s="182"/>
      <c r="W27" s="183">
        <f t="shared" si="3"/>
        <v>1869884</v>
      </c>
      <c r="X27" s="171">
        <v>18</v>
      </c>
    </row>
    <row r="28" spans="1:25">
      <c r="A28" s="180">
        <v>2038</v>
      </c>
      <c r="B28" s="171">
        <v>19</v>
      </c>
      <c r="C28" s="181">
        <v>2960000</v>
      </c>
      <c r="E28" s="181">
        <v>1015900</v>
      </c>
      <c r="F28" s="181"/>
      <c r="G28" s="181">
        <v>719000</v>
      </c>
      <c r="H28" s="181"/>
      <c r="I28" s="181">
        <v>681608</v>
      </c>
      <c r="J28" s="117"/>
      <c r="K28" s="181">
        <v>0</v>
      </c>
      <c r="L28" s="186"/>
      <c r="M28" s="186"/>
      <c r="N28" s="186"/>
      <c r="O28" s="183">
        <f t="shared" si="0"/>
        <v>719000</v>
      </c>
      <c r="P28" s="184"/>
      <c r="Q28" s="185">
        <f t="shared" si="1"/>
        <v>681608</v>
      </c>
      <c r="R28" s="117"/>
      <c r="S28" s="117"/>
      <c r="T28" s="117"/>
      <c r="U28" s="183">
        <f t="shared" si="2"/>
        <v>3679000</v>
      </c>
      <c r="V28" s="182"/>
      <c r="W28" s="183">
        <f t="shared" si="3"/>
        <v>1697508</v>
      </c>
      <c r="X28" s="171">
        <v>19</v>
      </c>
    </row>
    <row r="29" spans="1:25">
      <c r="A29" s="180">
        <v>2039</v>
      </c>
      <c r="B29" s="171">
        <v>20</v>
      </c>
      <c r="C29" s="181">
        <v>3115000</v>
      </c>
      <c r="E29" s="181">
        <v>860500</v>
      </c>
      <c r="F29" s="181"/>
      <c r="G29" s="181">
        <v>910000</v>
      </c>
      <c r="H29" s="181"/>
      <c r="I29" s="181">
        <v>656443</v>
      </c>
      <c r="J29" s="117"/>
      <c r="K29" s="181">
        <v>0</v>
      </c>
      <c r="L29" s="186"/>
      <c r="M29" s="181"/>
      <c r="N29" s="186"/>
      <c r="O29" s="183">
        <f t="shared" si="0"/>
        <v>910000</v>
      </c>
      <c r="P29" s="184"/>
      <c r="Q29" s="185">
        <f t="shared" si="1"/>
        <v>656443</v>
      </c>
      <c r="R29" s="186"/>
      <c r="S29" s="186"/>
      <c r="T29" s="186"/>
      <c r="U29" s="183">
        <f t="shared" si="2"/>
        <v>4025000</v>
      </c>
      <c r="V29" s="182"/>
      <c r="W29" s="183">
        <f t="shared" si="3"/>
        <v>1516943</v>
      </c>
      <c r="X29" s="171">
        <v>20</v>
      </c>
    </row>
    <row r="30" spans="1:25">
      <c r="A30" s="180">
        <f>+A29+1</f>
        <v>2040</v>
      </c>
      <c r="B30" s="171">
        <v>21</v>
      </c>
      <c r="C30" s="181">
        <v>3270000</v>
      </c>
      <c r="E30" s="181">
        <v>704750</v>
      </c>
      <c r="F30" s="181"/>
      <c r="G30" s="181">
        <v>980000</v>
      </c>
      <c r="H30" s="181"/>
      <c r="I30" s="181">
        <v>624593</v>
      </c>
      <c r="J30" s="117"/>
      <c r="K30" s="181">
        <v>0</v>
      </c>
      <c r="L30" s="186"/>
      <c r="M30" s="181"/>
      <c r="N30" s="186"/>
      <c r="O30" s="183">
        <f t="shared" si="0"/>
        <v>980000</v>
      </c>
      <c r="P30" s="184"/>
      <c r="Q30" s="185">
        <f t="shared" si="1"/>
        <v>624593</v>
      </c>
      <c r="R30" s="186"/>
      <c r="S30" s="186"/>
      <c r="T30" s="186"/>
      <c r="U30" s="183">
        <f t="shared" si="2"/>
        <v>4250000</v>
      </c>
      <c r="V30" s="182"/>
      <c r="W30" s="183">
        <f t="shared" si="3"/>
        <v>1329343</v>
      </c>
      <c r="X30" s="171">
        <v>21</v>
      </c>
    </row>
    <row r="31" spans="1:25">
      <c r="A31" s="180">
        <f t="shared" ref="A31:A35" si="4">+A30+1</f>
        <v>2041</v>
      </c>
      <c r="B31" s="171">
        <v>22</v>
      </c>
      <c r="C31" s="181">
        <v>3435000</v>
      </c>
      <c r="E31" s="181">
        <v>541250</v>
      </c>
      <c r="F31" s="181"/>
      <c r="G31" s="181">
        <v>1080000</v>
      </c>
      <c r="H31" s="181"/>
      <c r="I31" s="181">
        <v>590293</v>
      </c>
      <c r="J31" s="117"/>
      <c r="K31" s="181">
        <v>0</v>
      </c>
      <c r="L31" s="186"/>
      <c r="M31" s="181"/>
      <c r="N31" s="186"/>
      <c r="O31" s="183">
        <f t="shared" si="0"/>
        <v>1080000</v>
      </c>
      <c r="P31" s="184"/>
      <c r="Q31" s="185">
        <f t="shared" si="1"/>
        <v>590293</v>
      </c>
      <c r="R31" s="186"/>
      <c r="S31" s="186"/>
      <c r="T31" s="186"/>
      <c r="U31" s="183">
        <f t="shared" si="2"/>
        <v>4515000</v>
      </c>
      <c r="V31" s="182"/>
      <c r="W31" s="183">
        <f t="shared" si="3"/>
        <v>1131543</v>
      </c>
      <c r="X31" s="171">
        <v>22</v>
      </c>
    </row>
    <row r="32" spans="1:25">
      <c r="A32" s="180">
        <f t="shared" si="4"/>
        <v>2042</v>
      </c>
      <c r="B32" s="171">
        <v>23</v>
      </c>
      <c r="C32" s="181">
        <v>3605000</v>
      </c>
      <c r="E32" s="181">
        <v>369500</v>
      </c>
      <c r="F32" s="181"/>
      <c r="G32" s="181">
        <v>1254000</v>
      </c>
      <c r="H32" s="181"/>
      <c r="I32" s="181">
        <v>552493</v>
      </c>
      <c r="J32" s="117"/>
      <c r="K32" s="181">
        <v>0</v>
      </c>
      <c r="L32" s="186"/>
      <c r="M32" s="181"/>
      <c r="N32" s="186"/>
      <c r="O32" s="183">
        <f t="shared" si="0"/>
        <v>1254000</v>
      </c>
      <c r="P32" s="184"/>
      <c r="Q32" s="185">
        <f t="shared" si="1"/>
        <v>552493</v>
      </c>
      <c r="R32" s="186"/>
      <c r="S32" s="186"/>
      <c r="T32" s="186"/>
      <c r="U32" s="183">
        <f t="shared" si="2"/>
        <v>4859000</v>
      </c>
      <c r="V32" s="182"/>
      <c r="W32" s="183">
        <f t="shared" si="3"/>
        <v>921993</v>
      </c>
      <c r="X32" s="171">
        <v>23</v>
      </c>
    </row>
    <row r="33" spans="1:24">
      <c r="A33" s="180">
        <f t="shared" si="4"/>
        <v>2043</v>
      </c>
      <c r="B33" s="171">
        <v>24</v>
      </c>
      <c r="C33" s="181">
        <v>3785000</v>
      </c>
      <c r="E33" s="181">
        <v>189250</v>
      </c>
      <c r="F33" s="181"/>
      <c r="G33" s="181">
        <v>1310000</v>
      </c>
      <c r="H33" s="181"/>
      <c r="I33" s="181">
        <v>508603</v>
      </c>
      <c r="J33" s="117"/>
      <c r="K33" s="181">
        <v>0</v>
      </c>
      <c r="L33" s="186"/>
      <c r="M33" s="181"/>
      <c r="N33" s="186"/>
      <c r="O33" s="183">
        <f t="shared" si="0"/>
        <v>1310000</v>
      </c>
      <c r="P33" s="184"/>
      <c r="Q33" s="185">
        <f t="shared" si="1"/>
        <v>508603</v>
      </c>
      <c r="R33" s="186"/>
      <c r="S33" s="186"/>
      <c r="T33" s="186"/>
      <c r="U33" s="183">
        <f t="shared" si="2"/>
        <v>5095000</v>
      </c>
      <c r="V33" s="182"/>
      <c r="W33" s="183">
        <f t="shared" si="3"/>
        <v>697853</v>
      </c>
      <c r="X33" s="171">
        <v>24</v>
      </c>
    </row>
    <row r="34" spans="1:24">
      <c r="A34" s="180">
        <f t="shared" si="4"/>
        <v>2044</v>
      </c>
      <c r="B34" s="171">
        <v>25</v>
      </c>
      <c r="C34" s="181">
        <v>0</v>
      </c>
      <c r="E34" s="181">
        <v>0</v>
      </c>
      <c r="F34" s="181"/>
      <c r="G34" s="181">
        <v>1369000</v>
      </c>
      <c r="H34" s="181"/>
      <c r="I34" s="181">
        <v>462753</v>
      </c>
      <c r="J34" s="117"/>
      <c r="K34" s="181">
        <v>0</v>
      </c>
      <c r="L34" s="186"/>
      <c r="M34" s="181"/>
      <c r="N34" s="186"/>
      <c r="O34" s="183">
        <f t="shared" si="0"/>
        <v>1369000</v>
      </c>
      <c r="P34" s="184"/>
      <c r="Q34" s="185">
        <f t="shared" si="1"/>
        <v>462753</v>
      </c>
      <c r="R34" s="186"/>
      <c r="S34" s="186"/>
      <c r="T34" s="186"/>
      <c r="U34" s="183">
        <f t="shared" si="2"/>
        <v>1369000</v>
      </c>
      <c r="V34" s="182"/>
      <c r="W34" s="183">
        <f t="shared" si="3"/>
        <v>462753</v>
      </c>
      <c r="X34" s="171">
        <v>25</v>
      </c>
    </row>
    <row r="35" spans="1:24">
      <c r="A35" s="180">
        <f t="shared" si="4"/>
        <v>2045</v>
      </c>
      <c r="B35" s="171">
        <v>26</v>
      </c>
      <c r="C35" s="181">
        <v>0</v>
      </c>
      <c r="E35" s="181">
        <v>0</v>
      </c>
      <c r="F35" s="181"/>
      <c r="G35" s="181">
        <v>1418000</v>
      </c>
      <c r="H35" s="181"/>
      <c r="I35" s="181">
        <v>414838</v>
      </c>
      <c r="J35" s="117"/>
      <c r="K35" s="181">
        <v>0</v>
      </c>
      <c r="L35" s="186"/>
      <c r="M35" s="181"/>
      <c r="N35" s="186"/>
      <c r="O35" s="183">
        <f t="shared" si="0"/>
        <v>1418000</v>
      </c>
      <c r="P35" s="184"/>
      <c r="Q35" s="185">
        <f t="shared" si="1"/>
        <v>414838</v>
      </c>
      <c r="R35" s="186"/>
      <c r="S35" s="186"/>
      <c r="T35" s="186"/>
      <c r="U35" s="183">
        <f t="shared" si="2"/>
        <v>1418000</v>
      </c>
      <c r="V35" s="182"/>
      <c r="W35" s="183">
        <f t="shared" si="3"/>
        <v>414838</v>
      </c>
      <c r="X35" s="171">
        <v>26</v>
      </c>
    </row>
    <row r="36" spans="1:24">
      <c r="A36" s="180">
        <f>+A35+1</f>
        <v>2046</v>
      </c>
      <c r="B36" s="171">
        <v>27</v>
      </c>
      <c r="C36" s="181">
        <v>0</v>
      </c>
      <c r="E36" s="181">
        <v>0</v>
      </c>
      <c r="F36" s="181"/>
      <c r="G36" s="181">
        <v>1465000</v>
      </c>
      <c r="H36" s="181"/>
      <c r="I36" s="181">
        <v>365208</v>
      </c>
      <c r="J36" s="117"/>
      <c r="K36" s="181">
        <v>0</v>
      </c>
      <c r="L36" s="186"/>
      <c r="M36" s="181"/>
      <c r="N36" s="186"/>
      <c r="O36" s="183">
        <f t="shared" si="0"/>
        <v>1465000</v>
      </c>
      <c r="P36" s="184"/>
      <c r="Q36" s="185">
        <f t="shared" si="1"/>
        <v>365208</v>
      </c>
      <c r="R36" s="186"/>
      <c r="S36" s="186"/>
      <c r="T36" s="186"/>
      <c r="U36" s="183">
        <f t="shared" si="2"/>
        <v>1465000</v>
      </c>
      <c r="V36" s="182"/>
      <c r="W36" s="183">
        <f t="shared" si="3"/>
        <v>365208</v>
      </c>
      <c r="X36" s="171">
        <v>27</v>
      </c>
    </row>
    <row r="37" spans="1:24">
      <c r="A37" s="180">
        <v>2047</v>
      </c>
      <c r="B37" s="171">
        <v>28</v>
      </c>
      <c r="C37" s="181">
        <v>0</v>
      </c>
      <c r="E37" s="181">
        <v>0</v>
      </c>
      <c r="F37" s="181"/>
      <c r="G37" s="181">
        <v>1590000</v>
      </c>
      <c r="H37" s="181"/>
      <c r="I37" s="181">
        <v>313933</v>
      </c>
      <c r="J37" s="117"/>
      <c r="K37" s="181">
        <v>0</v>
      </c>
      <c r="L37" s="186"/>
      <c r="M37" s="181"/>
      <c r="N37" s="186"/>
      <c r="O37" s="183">
        <f t="shared" si="0"/>
        <v>1590000</v>
      </c>
      <c r="P37" s="184"/>
      <c r="Q37" s="185">
        <f t="shared" si="1"/>
        <v>313933</v>
      </c>
      <c r="R37" s="186"/>
      <c r="S37" s="186"/>
      <c r="T37" s="186"/>
      <c r="U37" s="183">
        <f t="shared" si="2"/>
        <v>1590000</v>
      </c>
      <c r="V37" s="182"/>
      <c r="W37" s="183">
        <f t="shared" si="3"/>
        <v>313933</v>
      </c>
      <c r="X37" s="171">
        <v>28</v>
      </c>
    </row>
    <row r="38" spans="1:24">
      <c r="A38" s="180">
        <v>2048</v>
      </c>
      <c r="B38" s="171">
        <v>29</v>
      </c>
      <c r="C38" s="181">
        <v>0</v>
      </c>
      <c r="E38" s="181">
        <v>0</v>
      </c>
      <c r="F38" s="181"/>
      <c r="G38" s="181">
        <v>1750000</v>
      </c>
      <c r="H38" s="181"/>
      <c r="I38" s="181">
        <v>258283</v>
      </c>
      <c r="J38" s="117"/>
      <c r="K38" s="181">
        <v>0</v>
      </c>
      <c r="L38" s="186"/>
      <c r="M38" s="181"/>
      <c r="N38" s="186"/>
      <c r="O38" s="183">
        <f t="shared" si="0"/>
        <v>1750000</v>
      </c>
      <c r="P38" s="184"/>
      <c r="Q38" s="185">
        <f t="shared" si="1"/>
        <v>258283</v>
      </c>
      <c r="R38" s="186"/>
      <c r="S38" s="186"/>
      <c r="T38" s="186"/>
      <c r="U38" s="183">
        <f t="shared" si="2"/>
        <v>1750000</v>
      </c>
      <c r="V38" s="182"/>
      <c r="W38" s="183">
        <f t="shared" si="3"/>
        <v>258283</v>
      </c>
      <c r="X38" s="171">
        <v>29</v>
      </c>
    </row>
    <row r="39" spans="1:24">
      <c r="A39" s="180">
        <v>2049</v>
      </c>
      <c r="B39" s="171">
        <v>30</v>
      </c>
      <c r="C39" s="181">
        <v>0</v>
      </c>
      <c r="E39" s="181">
        <v>0</v>
      </c>
      <c r="F39" s="181"/>
      <c r="G39" s="181">
        <v>1800000</v>
      </c>
      <c r="H39" s="181"/>
      <c r="I39" s="181">
        <v>197033</v>
      </c>
      <c r="J39" s="117"/>
      <c r="K39" s="181">
        <v>0</v>
      </c>
      <c r="L39" s="186"/>
      <c r="M39" s="181"/>
      <c r="N39" s="186"/>
      <c r="O39" s="183">
        <f t="shared" si="0"/>
        <v>1800000</v>
      </c>
      <c r="P39" s="184"/>
      <c r="Q39" s="185">
        <f t="shared" si="1"/>
        <v>197033</v>
      </c>
      <c r="R39" s="186"/>
      <c r="S39" s="186"/>
      <c r="T39" s="186"/>
      <c r="U39" s="183">
        <f t="shared" si="2"/>
        <v>1800000</v>
      </c>
      <c r="V39" s="182"/>
      <c r="W39" s="183">
        <f t="shared" si="3"/>
        <v>197033</v>
      </c>
      <c r="X39" s="171">
        <v>30</v>
      </c>
    </row>
    <row r="40" spans="1:24">
      <c r="A40" s="180">
        <v>2050</v>
      </c>
      <c r="B40" s="171">
        <v>31</v>
      </c>
      <c r="C40" s="181">
        <v>0</v>
      </c>
      <c r="E40" s="181">
        <v>0</v>
      </c>
      <c r="F40" s="181"/>
      <c r="G40" s="181">
        <v>1850000</v>
      </c>
      <c r="H40" s="181"/>
      <c r="I40" s="181">
        <v>134033</v>
      </c>
      <c r="J40" s="117"/>
      <c r="K40" s="181">
        <v>0</v>
      </c>
      <c r="L40" s="186"/>
      <c r="M40" s="181"/>
      <c r="N40" s="186"/>
      <c r="O40" s="181">
        <f t="shared" si="0"/>
        <v>1850000</v>
      </c>
      <c r="P40" s="184"/>
      <c r="Q40" s="181">
        <f t="shared" si="1"/>
        <v>134033</v>
      </c>
      <c r="R40" s="186"/>
      <c r="S40" s="186"/>
      <c r="T40" s="186"/>
      <c r="U40" s="183">
        <f t="shared" si="2"/>
        <v>1850000</v>
      </c>
      <c r="V40" s="182"/>
      <c r="W40" s="183">
        <f t="shared" si="3"/>
        <v>134033</v>
      </c>
      <c r="X40" s="171">
        <v>31</v>
      </c>
    </row>
    <row r="41" spans="1:24">
      <c r="A41" s="180">
        <v>2051</v>
      </c>
      <c r="B41" s="171">
        <v>32</v>
      </c>
      <c r="C41" s="187"/>
      <c r="E41" s="187"/>
      <c r="F41" s="181"/>
      <c r="G41" s="187">
        <v>1979510</v>
      </c>
      <c r="I41" s="187">
        <f>69283-4</f>
        <v>69279</v>
      </c>
      <c r="J41" s="117"/>
      <c r="K41" s="187"/>
      <c r="L41" s="186"/>
      <c r="M41" s="187"/>
      <c r="N41" s="186"/>
      <c r="O41" s="187">
        <f t="shared" si="0"/>
        <v>1979510</v>
      </c>
      <c r="P41" s="184"/>
      <c r="Q41" s="187">
        <f t="shared" si="1"/>
        <v>69279</v>
      </c>
      <c r="R41" s="186"/>
      <c r="S41" s="186"/>
      <c r="T41" s="186"/>
      <c r="U41" s="188">
        <f t="shared" si="2"/>
        <v>1979510</v>
      </c>
      <c r="V41" s="182"/>
      <c r="W41" s="188">
        <f t="shared" si="3"/>
        <v>69279</v>
      </c>
      <c r="X41" s="171">
        <v>32</v>
      </c>
    </row>
    <row r="43" spans="1:24">
      <c r="A43" s="180"/>
      <c r="C43" s="181"/>
      <c r="E43" s="181"/>
      <c r="F43" s="181"/>
      <c r="G43" s="181"/>
      <c r="I43" s="181"/>
      <c r="J43" s="117"/>
      <c r="K43" s="186"/>
      <c r="L43" s="117"/>
      <c r="M43" s="186"/>
      <c r="N43" s="186"/>
      <c r="O43" s="186"/>
      <c r="P43" s="186"/>
      <c r="Q43" s="186"/>
      <c r="R43" s="186"/>
      <c r="S43" s="186"/>
      <c r="T43" s="186"/>
      <c r="U43" s="189"/>
      <c r="W43" s="190"/>
    </row>
    <row r="44" spans="1:24" ht="13.5" thickBot="1">
      <c r="A44" s="180"/>
      <c r="C44" s="191">
        <f>SUM(C10:C41)</f>
        <v>54740000</v>
      </c>
      <c r="D44" s="117"/>
      <c r="E44" s="191">
        <f>SUM(E10:E41)</f>
        <v>40650340</v>
      </c>
      <c r="F44" s="192"/>
      <c r="G44" s="193">
        <f>SUM(G10:G41)</f>
        <v>23377510</v>
      </c>
      <c r="H44" s="117"/>
      <c r="I44" s="193">
        <f>SUM(I10:I41)</f>
        <v>18725072</v>
      </c>
      <c r="J44" s="117"/>
      <c r="K44" s="193">
        <f>SUM(K10:K41)</f>
        <v>0</v>
      </c>
      <c r="L44" s="117"/>
      <c r="M44" s="193">
        <f>SUM(M10:M41)</f>
        <v>0</v>
      </c>
      <c r="N44" s="182"/>
      <c r="O44" s="193">
        <f>SUM(O10:O41)</f>
        <v>23377510</v>
      </c>
      <c r="P44" s="182"/>
      <c r="Q44" s="193">
        <f>SUM(Q10:Q41)</f>
        <v>18725072</v>
      </c>
      <c r="R44" s="182"/>
      <c r="S44" s="182"/>
      <c r="T44" s="182"/>
      <c r="U44" s="191">
        <f>SUM(U10:U41)</f>
        <v>78117510</v>
      </c>
      <c r="V44" s="117"/>
      <c r="W44" s="191">
        <f>SUM(W10:W41)</f>
        <v>59375412</v>
      </c>
    </row>
    <row r="45" spans="1:24" ht="13.5" thickTop="1">
      <c r="A45" s="180"/>
      <c r="C45" s="192"/>
      <c r="D45" s="117"/>
      <c r="E45" s="192"/>
      <c r="F45" s="192"/>
      <c r="G45" s="194"/>
      <c r="H45" s="117"/>
      <c r="I45" s="192"/>
      <c r="J45" s="117"/>
      <c r="K45" s="194"/>
      <c r="L45" s="117"/>
      <c r="M45" s="192"/>
      <c r="N45" s="182"/>
      <c r="O45" s="194"/>
      <c r="P45" s="182"/>
      <c r="Q45" s="192"/>
      <c r="R45" s="182"/>
      <c r="S45" s="182"/>
      <c r="T45" s="182"/>
      <c r="U45" s="192"/>
      <c r="V45" s="117"/>
      <c r="W45" s="192"/>
    </row>
    <row r="46" spans="1:24">
      <c r="C46" s="178" t="s">
        <v>40</v>
      </c>
      <c r="D46" s="119"/>
      <c r="E46" s="178"/>
      <c r="F46" s="178"/>
      <c r="G46" s="178"/>
      <c r="I46" s="178" t="s">
        <v>39</v>
      </c>
      <c r="J46" s="119"/>
      <c r="K46" s="178"/>
      <c r="L46" s="178"/>
      <c r="M46" s="178"/>
      <c r="N46" s="178"/>
      <c r="O46" s="178"/>
      <c r="P46" s="178"/>
      <c r="Q46" s="178"/>
      <c r="R46" s="178"/>
      <c r="S46" s="178"/>
      <c r="U46" s="178" t="s">
        <v>0</v>
      </c>
      <c r="V46" s="119"/>
      <c r="W46" s="178"/>
    </row>
    <row r="47" spans="1:24" ht="13.5">
      <c r="A47" s="211"/>
      <c r="B47" s="211"/>
      <c r="C47" s="211"/>
      <c r="D47" s="211"/>
      <c r="E47" s="211"/>
      <c r="F47" s="195"/>
      <c r="G47" s="195"/>
      <c r="H47" s="195"/>
      <c r="I47" s="195"/>
      <c r="K47" s="180"/>
      <c r="M47" s="180"/>
      <c r="N47" s="180"/>
      <c r="O47" s="180"/>
      <c r="P47" s="180"/>
      <c r="Q47" s="196" t="s">
        <v>41</v>
      </c>
      <c r="R47" s="196"/>
      <c r="S47" s="196"/>
      <c r="T47" s="180"/>
      <c r="U47" s="117"/>
      <c r="V47" s="117"/>
      <c r="W47" s="117"/>
    </row>
    <row r="48" spans="1:24">
      <c r="A48" s="180" t="s">
        <v>38</v>
      </c>
      <c r="C48" s="180" t="s">
        <v>37</v>
      </c>
      <c r="D48" s="180"/>
      <c r="E48" s="180" t="s">
        <v>3</v>
      </c>
      <c r="F48" s="180"/>
      <c r="G48" s="180" t="s">
        <v>36</v>
      </c>
      <c r="H48" s="180"/>
      <c r="I48" s="180" t="s">
        <v>37</v>
      </c>
      <c r="J48" s="180"/>
      <c r="K48" s="180" t="s">
        <v>3</v>
      </c>
      <c r="L48" s="180"/>
      <c r="M48" s="180" t="s">
        <v>37</v>
      </c>
      <c r="N48" s="180"/>
      <c r="O48" s="180" t="s">
        <v>3</v>
      </c>
      <c r="Q48" s="180" t="s">
        <v>37</v>
      </c>
      <c r="R48" s="180"/>
      <c r="S48" s="180" t="s">
        <v>3</v>
      </c>
      <c r="T48" s="180"/>
      <c r="U48" s="117"/>
      <c r="V48" s="117"/>
      <c r="W48" s="117"/>
    </row>
    <row r="49" spans="1:23" ht="15" customHeight="1">
      <c r="A49" s="180">
        <v>2020</v>
      </c>
      <c r="C49" s="183">
        <f>C10</f>
        <v>1255000</v>
      </c>
      <c r="D49" s="182"/>
      <c r="E49" s="183">
        <f>E10</f>
        <v>2718318</v>
      </c>
      <c r="F49" s="197"/>
      <c r="G49" s="198">
        <f>SUM(C49:E49)</f>
        <v>3973318</v>
      </c>
      <c r="H49" s="197"/>
      <c r="I49" s="183">
        <f>G10</f>
        <v>0</v>
      </c>
      <c r="K49" s="183">
        <f>I10</f>
        <v>0</v>
      </c>
      <c r="M49" s="183">
        <f>K10</f>
        <v>0</v>
      </c>
      <c r="O49" s="183">
        <f>M10</f>
        <v>0</v>
      </c>
      <c r="Q49" s="182">
        <f>I49+M49</f>
        <v>0</v>
      </c>
      <c r="S49" s="182">
        <f t="shared" ref="S49:S59" si="5">K49+O49</f>
        <v>0</v>
      </c>
      <c r="U49" s="159">
        <f>C49+Q49</f>
        <v>1255000</v>
      </c>
      <c r="V49" s="159"/>
      <c r="W49" s="159">
        <f>E49+S49</f>
        <v>2718318</v>
      </c>
    </row>
    <row r="50" spans="1:23" ht="15" customHeight="1">
      <c r="A50" s="180">
        <v>2021</v>
      </c>
      <c r="C50" s="183">
        <f>C11</f>
        <v>1305000</v>
      </c>
      <c r="D50" s="182"/>
      <c r="E50" s="183">
        <f>E11</f>
        <v>2668112</v>
      </c>
      <c r="F50" s="197"/>
      <c r="G50" s="198">
        <f>SUM(C50:E50)</f>
        <v>3973112</v>
      </c>
      <c r="H50" s="197"/>
      <c r="I50" s="183">
        <f>G11</f>
        <v>0</v>
      </c>
      <c r="K50" s="183">
        <f>I11</f>
        <v>409106</v>
      </c>
      <c r="M50" s="183">
        <f>K11</f>
        <v>0</v>
      </c>
      <c r="O50" s="183">
        <f>M11</f>
        <v>0</v>
      </c>
      <c r="Q50" s="182">
        <f>I50+M50</f>
        <v>0</v>
      </c>
      <c r="S50" s="182">
        <f t="shared" si="5"/>
        <v>409106</v>
      </c>
      <c r="U50" s="159">
        <f>C50+Q50</f>
        <v>1305000</v>
      </c>
      <c r="V50" s="159"/>
      <c r="W50" s="159">
        <f>E50+S50</f>
        <v>3077218</v>
      </c>
    </row>
    <row r="51" spans="1:23" ht="15" customHeight="1">
      <c r="A51" s="180">
        <v>2022</v>
      </c>
      <c r="C51" s="183">
        <f>C12</f>
        <v>1360000</v>
      </c>
      <c r="D51" s="182"/>
      <c r="E51" s="183">
        <f>E12</f>
        <v>2615912</v>
      </c>
      <c r="F51" s="197"/>
      <c r="G51" s="198">
        <f>SUM(C51:E51)</f>
        <v>3975912</v>
      </c>
      <c r="H51" s="197"/>
      <c r="I51" s="183">
        <f>G12</f>
        <v>0</v>
      </c>
      <c r="K51" s="183">
        <f>I12</f>
        <v>818213</v>
      </c>
      <c r="M51" s="183">
        <f>K12</f>
        <v>0</v>
      </c>
      <c r="O51" s="183">
        <f>M12</f>
        <v>0</v>
      </c>
      <c r="Q51" s="182">
        <f>I51+M51</f>
        <v>0</v>
      </c>
      <c r="S51" s="182">
        <f t="shared" si="5"/>
        <v>818213</v>
      </c>
      <c r="U51" s="159">
        <f>C51+Q51</f>
        <v>1360000</v>
      </c>
      <c r="V51" s="159"/>
      <c r="W51" s="159">
        <f>E51+S51</f>
        <v>3434125</v>
      </c>
    </row>
    <row r="52" spans="1:23" ht="15" customHeight="1">
      <c r="A52" s="180">
        <v>2023</v>
      </c>
      <c r="C52" s="183">
        <f>C13</f>
        <v>1425000</v>
      </c>
      <c r="D52" s="182"/>
      <c r="E52" s="183">
        <f>E13</f>
        <v>2547912</v>
      </c>
      <c r="F52" s="197"/>
      <c r="G52" s="198">
        <f>SUM(C52:E52)</f>
        <v>3972912</v>
      </c>
      <c r="H52" s="197"/>
      <c r="I52" s="183">
        <f>G13</f>
        <v>0</v>
      </c>
      <c r="K52" s="183">
        <f>I13</f>
        <v>818213</v>
      </c>
      <c r="M52" s="183">
        <v>0</v>
      </c>
      <c r="O52" s="183">
        <v>0</v>
      </c>
      <c r="Q52" s="182">
        <f>I52+M52</f>
        <v>0</v>
      </c>
      <c r="S52" s="182">
        <f t="shared" si="5"/>
        <v>818213</v>
      </c>
      <c r="U52" s="159">
        <f>C52+Q52</f>
        <v>1425000</v>
      </c>
      <c r="V52" s="159"/>
      <c r="W52" s="159">
        <f>E52+S52</f>
        <v>3366125</v>
      </c>
    </row>
    <row r="53" spans="1:23" ht="15" customHeight="1">
      <c r="A53" s="180">
        <v>2024</v>
      </c>
      <c r="C53" s="183">
        <f>C14</f>
        <v>1500000</v>
      </c>
      <c r="D53" s="182"/>
      <c r="E53" s="183">
        <f>E14</f>
        <v>2476662</v>
      </c>
      <c r="F53" s="197"/>
      <c r="G53" s="198">
        <f>SUM(C53:E53)</f>
        <v>3976662</v>
      </c>
      <c r="H53" s="197"/>
      <c r="I53" s="183">
        <f>G14</f>
        <v>0</v>
      </c>
      <c r="K53" s="183">
        <f>I14</f>
        <v>818213</v>
      </c>
      <c r="M53" s="183">
        <v>0</v>
      </c>
      <c r="O53" s="183">
        <v>0</v>
      </c>
      <c r="Q53" s="182">
        <f>I53+M53</f>
        <v>0</v>
      </c>
      <c r="S53" s="182">
        <f t="shared" si="5"/>
        <v>818213</v>
      </c>
      <c r="U53" s="159">
        <f>C53+Q53</f>
        <v>1500000</v>
      </c>
      <c r="V53" s="159"/>
      <c r="W53" s="159">
        <f>E53+S53</f>
        <v>3294875</v>
      </c>
    </row>
    <row r="54" spans="1:23" ht="15" customHeight="1">
      <c r="A54" s="180" t="s">
        <v>91</v>
      </c>
      <c r="C54" s="182">
        <f>SUM(C15:C19)</f>
        <v>8690000</v>
      </c>
      <c r="D54" s="182"/>
      <c r="E54" s="182">
        <f>SUM(E15:E19)</f>
        <v>11181310</v>
      </c>
      <c r="F54" s="197"/>
      <c r="G54" s="199">
        <f t="shared" ref="G54:G58" si="6">E54+C54</f>
        <v>19871310</v>
      </c>
      <c r="H54" s="197"/>
      <c r="I54" s="182">
        <f>SUM(G15:G19)</f>
        <v>909000</v>
      </c>
      <c r="J54" s="182"/>
      <c r="K54" s="182">
        <f>SUM(I15:I19)</f>
        <v>4046055</v>
      </c>
      <c r="M54" s="182">
        <f>SUM(K10:K40)</f>
        <v>0</v>
      </c>
      <c r="O54" s="182">
        <f>SUM(M10:M40)</f>
        <v>0</v>
      </c>
      <c r="Q54" s="182">
        <f t="shared" ref="Q54:Q59" si="7">I54+M54</f>
        <v>909000</v>
      </c>
      <c r="S54" s="182">
        <f t="shared" si="5"/>
        <v>4046055</v>
      </c>
      <c r="U54" s="159">
        <f t="shared" ref="U54:U59" si="8">C54+Q54</f>
        <v>9599000</v>
      </c>
      <c r="V54" s="159"/>
      <c r="W54" s="159">
        <f t="shared" ref="W54:W59" si="9">E54+S54</f>
        <v>15227365</v>
      </c>
    </row>
    <row r="55" spans="1:23" ht="15" customHeight="1">
      <c r="A55" s="180" t="s">
        <v>92</v>
      </c>
      <c r="C55" s="182">
        <f>SUM(C20:C24)</f>
        <v>11015000</v>
      </c>
      <c r="D55" s="182"/>
      <c r="E55" s="182">
        <f>SUM(E20:E24)</f>
        <v>8856988</v>
      </c>
      <c r="F55" s="197"/>
      <c r="G55" s="199">
        <f t="shared" si="6"/>
        <v>19871988</v>
      </c>
      <c r="H55" s="197"/>
      <c r="I55" s="182">
        <f>SUM(G20:G24)</f>
        <v>1554000</v>
      </c>
      <c r="J55" s="182"/>
      <c r="K55" s="182">
        <f>SUM(I20:I24)</f>
        <v>3826955</v>
      </c>
      <c r="M55" s="182">
        <f>SUM(K10:K40)</f>
        <v>0</v>
      </c>
      <c r="O55" s="182">
        <f>SUM(M18:M22)</f>
        <v>0</v>
      </c>
      <c r="Q55" s="182">
        <f t="shared" si="7"/>
        <v>1554000</v>
      </c>
      <c r="S55" s="182">
        <f t="shared" si="5"/>
        <v>3826955</v>
      </c>
      <c r="U55" s="159">
        <f t="shared" si="8"/>
        <v>12569000</v>
      </c>
      <c r="V55" s="159"/>
      <c r="W55" s="159">
        <f t="shared" si="9"/>
        <v>12683943</v>
      </c>
    </row>
    <row r="56" spans="1:23" ht="15" customHeight="1">
      <c r="A56" s="180" t="s">
        <v>93</v>
      </c>
      <c r="C56" s="182">
        <f>SUM(C25:C29)</f>
        <v>14095000</v>
      </c>
      <c r="D56" s="182"/>
      <c r="E56" s="182">
        <f>SUM(E25:E29)</f>
        <v>5780376</v>
      </c>
      <c r="F56" s="197"/>
      <c r="G56" s="199">
        <f t="shared" si="6"/>
        <v>19875376</v>
      </c>
      <c r="H56" s="197"/>
      <c r="I56" s="182">
        <f>SUM(G25:G29)</f>
        <v>3069000</v>
      </c>
      <c r="J56" s="182"/>
      <c r="K56" s="182">
        <f>SUM(I25:I29)</f>
        <v>3496975</v>
      </c>
      <c r="M56" s="182">
        <f>SUM(K10:K40)</f>
        <v>0</v>
      </c>
      <c r="O56" s="182">
        <f>SUM(M23:M27)</f>
        <v>0</v>
      </c>
      <c r="Q56" s="182">
        <f t="shared" si="7"/>
        <v>3069000</v>
      </c>
      <c r="S56" s="182">
        <f t="shared" si="5"/>
        <v>3496975</v>
      </c>
      <c r="U56" s="159">
        <f t="shared" si="8"/>
        <v>17164000</v>
      </c>
      <c r="V56" s="159"/>
      <c r="W56" s="159">
        <f t="shared" si="9"/>
        <v>9277351</v>
      </c>
    </row>
    <row r="57" spans="1:23" ht="15" customHeight="1">
      <c r="A57" s="180" t="s">
        <v>88</v>
      </c>
      <c r="C57" s="182">
        <f>SUM(C30:C34)</f>
        <v>14095000</v>
      </c>
      <c r="D57" s="117"/>
      <c r="E57" s="182">
        <f>SUM(E30:E34)</f>
        <v>1804750</v>
      </c>
      <c r="F57" s="200"/>
      <c r="G57" s="199">
        <f t="shared" si="6"/>
        <v>15899750</v>
      </c>
      <c r="H57" s="200"/>
      <c r="I57" s="182">
        <f>SUM(G30:G34)</f>
        <v>5993000</v>
      </c>
      <c r="J57" s="117"/>
      <c r="K57" s="182">
        <f>SUM(I30:I34)</f>
        <v>2738735</v>
      </c>
      <c r="M57" s="182">
        <f>SUM(K10:K40)</f>
        <v>0</v>
      </c>
      <c r="O57" s="182">
        <f>SUM(M28:M32)</f>
        <v>0</v>
      </c>
      <c r="Q57" s="182">
        <f t="shared" si="7"/>
        <v>5993000</v>
      </c>
      <c r="S57" s="182">
        <f t="shared" si="5"/>
        <v>2738735</v>
      </c>
      <c r="U57" s="159">
        <f t="shared" si="8"/>
        <v>20088000</v>
      </c>
      <c r="V57" s="159"/>
      <c r="W57" s="159">
        <f t="shared" si="9"/>
        <v>4543485</v>
      </c>
    </row>
    <row r="58" spans="1:23" ht="15" customHeight="1">
      <c r="A58" s="180" t="s">
        <v>89</v>
      </c>
      <c r="C58" s="182">
        <f>SUM(C34:C38)</f>
        <v>0</v>
      </c>
      <c r="D58" s="117"/>
      <c r="E58" s="182">
        <f>SUM(E34:E38)</f>
        <v>0</v>
      </c>
      <c r="F58" s="200"/>
      <c r="G58" s="199">
        <f t="shared" si="6"/>
        <v>0</v>
      </c>
      <c r="H58" s="200"/>
      <c r="I58" s="182">
        <f>SUM(G35:G39)</f>
        <v>8023000</v>
      </c>
      <c r="J58" s="117"/>
      <c r="K58" s="182">
        <f>SUM(I35:I39)</f>
        <v>1549295</v>
      </c>
      <c r="M58" s="182">
        <f>SUM(K10:K40)</f>
        <v>0</v>
      </c>
      <c r="O58" s="182">
        <f>SUM(M33:M37)</f>
        <v>0</v>
      </c>
      <c r="Q58" s="182">
        <f t="shared" si="7"/>
        <v>8023000</v>
      </c>
      <c r="S58" s="182">
        <f t="shared" si="5"/>
        <v>1549295</v>
      </c>
      <c r="U58" s="159">
        <f t="shared" si="8"/>
        <v>8023000</v>
      </c>
      <c r="V58" s="159"/>
      <c r="W58" s="159">
        <f t="shared" si="9"/>
        <v>1549295</v>
      </c>
    </row>
    <row r="59" spans="1:23" ht="15" customHeight="1">
      <c r="A59" s="180" t="s">
        <v>90</v>
      </c>
      <c r="C59" s="201">
        <f>SUM(C38:C41)</f>
        <v>0</v>
      </c>
      <c r="D59" s="117"/>
      <c r="E59" s="201">
        <f>SUM(E38:E41)</f>
        <v>0</v>
      </c>
      <c r="F59" s="200"/>
      <c r="G59" s="202"/>
      <c r="H59" s="200"/>
      <c r="I59" s="201">
        <f>SUM(G40:G41)</f>
        <v>3829510</v>
      </c>
      <c r="J59" s="117"/>
      <c r="K59" s="201">
        <f>SUM(I40:I41)</f>
        <v>203312</v>
      </c>
      <c r="M59" s="201">
        <f>SUM(K10:K41)</f>
        <v>0</v>
      </c>
      <c r="O59" s="201">
        <f>SUM(M38:M41)</f>
        <v>0</v>
      </c>
      <c r="Q59" s="201">
        <f t="shared" si="7"/>
        <v>3829510</v>
      </c>
      <c r="S59" s="201">
        <f t="shared" si="5"/>
        <v>203312</v>
      </c>
      <c r="U59" s="160">
        <f t="shared" si="8"/>
        <v>3829510</v>
      </c>
      <c r="V59" s="159"/>
      <c r="W59" s="160">
        <f t="shared" si="9"/>
        <v>203312</v>
      </c>
    </row>
    <row r="60" spans="1:23" ht="15" customHeight="1"/>
    <row r="61" spans="1:23" ht="15" customHeight="1">
      <c r="A61" s="180"/>
      <c r="C61" s="182"/>
      <c r="D61" s="182"/>
      <c r="E61" s="190"/>
      <c r="F61" s="190"/>
      <c r="G61" s="190"/>
      <c r="H61" s="190"/>
      <c r="I61" s="190"/>
      <c r="U61" s="117"/>
      <c r="V61" s="117"/>
      <c r="W61" s="117"/>
    </row>
    <row r="62" spans="1:23" ht="13.5" thickBot="1">
      <c r="C62" s="118">
        <f>SUM(C49:C58)</f>
        <v>54740000</v>
      </c>
      <c r="D62" s="182"/>
      <c r="E62" s="118">
        <f>SUM(E49:E58)</f>
        <v>40650340</v>
      </c>
      <c r="F62" s="203"/>
      <c r="G62" s="118">
        <f>SUM(G49:G58)</f>
        <v>95390340</v>
      </c>
      <c r="H62" s="203"/>
      <c r="I62" s="193">
        <f>SUM(I49:I59)</f>
        <v>23377510</v>
      </c>
      <c r="K62" s="193">
        <f>SUM(K49:K59)</f>
        <v>18725072</v>
      </c>
      <c r="M62" s="193">
        <f>SUM(M49:M59)</f>
        <v>0</v>
      </c>
      <c r="O62" s="193">
        <f>SUM(O49:O59)</f>
        <v>0</v>
      </c>
      <c r="Q62" s="193">
        <f>SUM(Q49:Q59)</f>
        <v>23377510</v>
      </c>
      <c r="S62" s="193">
        <f>SUM(S49:S59)</f>
        <v>18725072</v>
      </c>
      <c r="U62" s="118">
        <f>SUM(U49:U59)</f>
        <v>78117510</v>
      </c>
      <c r="V62" s="117"/>
      <c r="W62" s="118">
        <f>SUM(W49:W59)</f>
        <v>59375412</v>
      </c>
    </row>
    <row r="63" spans="1:23" ht="13.5" thickTop="1">
      <c r="C63" s="182"/>
      <c r="D63" s="182"/>
      <c r="E63" s="117"/>
      <c r="F63" s="182"/>
      <c r="G63" s="182"/>
      <c r="H63" s="182"/>
      <c r="I63" s="182"/>
      <c r="U63" s="117"/>
      <c r="V63" s="117"/>
      <c r="W63" s="117"/>
    </row>
    <row r="64" spans="1:23"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</sheetData>
  <mergeCells count="10">
    <mergeCell ref="A47:E47"/>
    <mergeCell ref="A1:W1"/>
    <mergeCell ref="O4:Q4"/>
    <mergeCell ref="G5:I5"/>
    <mergeCell ref="K5:M5"/>
    <mergeCell ref="O5:Q5"/>
    <mergeCell ref="C6:E6"/>
    <mergeCell ref="G6:I6"/>
    <mergeCell ref="K6:M6"/>
    <mergeCell ref="O6:Q6"/>
  </mergeCells>
  <printOptions horizontalCentered="1"/>
  <pageMargins left="0.5" right="0.5" top="0.5" bottom="0.5" header="0.5" footer="0.25"/>
  <pageSetup scale="65" firstPageNumber="342" orientation="landscape" useFirstPageNumber="1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81"/>
  <sheetViews>
    <sheetView view="pageBreakPreview" zoomScale="60" zoomScaleNormal="100" workbookViewId="0">
      <selection activeCell="K22" sqref="K22"/>
    </sheetView>
  </sheetViews>
  <sheetFormatPr defaultRowHeight="15"/>
  <cols>
    <col min="1" max="1" width="2.28515625" style="17" customWidth="1"/>
    <col min="2" max="2" width="45.7109375" style="17" customWidth="1"/>
    <col min="3" max="3" width="16" style="17" customWidth="1"/>
    <col min="4" max="4" width="15.5703125" style="17" bestFit="1" customWidth="1"/>
    <col min="5" max="5" width="15.85546875" style="17" bestFit="1" customWidth="1"/>
    <col min="6" max="6" width="2.7109375" style="17" customWidth="1"/>
    <col min="7" max="7" width="32.85546875" style="17" customWidth="1"/>
    <col min="8" max="8" width="16.85546875" style="17" bestFit="1" customWidth="1"/>
    <col min="9" max="9" width="18.28515625" style="17" bestFit="1" customWidth="1"/>
    <col min="10" max="10" width="18.7109375" style="17" bestFit="1" customWidth="1"/>
    <col min="11" max="11" width="2.28515625" style="17" customWidth="1"/>
    <col min="12" max="12" width="13" style="17" customWidth="1"/>
    <col min="13" max="13" width="16.85546875" style="17" bestFit="1" customWidth="1"/>
    <col min="14" max="15" width="12.28515625" style="17" hidden="1" customWidth="1"/>
    <col min="16" max="16" width="18.28515625" style="17" bestFit="1" customWidth="1"/>
    <col min="17" max="18" width="12.28515625" style="17" hidden="1" customWidth="1"/>
    <col min="19" max="19" width="18.7109375" style="17" bestFit="1" customWidth="1"/>
    <col min="20" max="20" width="2.7109375" style="17" customWidth="1"/>
    <col min="21" max="21" width="12.28515625" style="17" customWidth="1"/>
    <col min="22" max="23" width="12.28515625" style="17" hidden="1" customWidth="1"/>
    <col min="24" max="24" width="12.28515625" style="17" bestFit="1" customWidth="1"/>
    <col min="25" max="26" width="12.28515625" style="17" hidden="1" customWidth="1"/>
    <col min="27" max="27" width="12.28515625" style="17" bestFit="1" customWidth="1"/>
    <col min="28" max="28" width="2.42578125" style="17" customWidth="1"/>
    <col min="29" max="31" width="12.28515625" style="17" customWidth="1"/>
    <col min="32" max="16384" width="9.140625" style="17"/>
  </cols>
  <sheetData>
    <row r="1" spans="2:19">
      <c r="B1" s="1" t="s">
        <v>27</v>
      </c>
      <c r="C1" s="2"/>
      <c r="D1" s="2"/>
      <c r="E1" s="3"/>
      <c r="F1" s="18"/>
      <c r="G1" s="1" t="s">
        <v>28</v>
      </c>
      <c r="H1" s="2"/>
      <c r="I1" s="2"/>
      <c r="J1" s="3"/>
      <c r="K1" s="18"/>
      <c r="L1" s="215" t="s">
        <v>29</v>
      </c>
      <c r="M1" s="204"/>
      <c r="N1" s="204"/>
      <c r="O1" s="204"/>
      <c r="P1" s="204"/>
      <c r="Q1" s="204"/>
      <c r="R1" s="204"/>
      <c r="S1" s="204"/>
    </row>
    <row r="2" spans="2:19">
      <c r="B2" s="4">
        <v>2019</v>
      </c>
      <c r="C2" s="5"/>
      <c r="D2" s="5"/>
      <c r="E2" s="6"/>
      <c r="F2" s="18"/>
      <c r="G2" s="4" t="s">
        <v>95</v>
      </c>
      <c r="H2" s="5"/>
      <c r="I2" s="5"/>
      <c r="J2" s="6"/>
      <c r="K2" s="18"/>
      <c r="L2" s="215" t="s">
        <v>0</v>
      </c>
      <c r="M2" s="204"/>
      <c r="N2" s="204"/>
      <c r="O2" s="204"/>
      <c r="P2" s="204"/>
      <c r="Q2" s="204"/>
      <c r="R2" s="204"/>
      <c r="S2" s="204"/>
    </row>
    <row r="3" spans="2:19">
      <c r="B3" s="7" t="s">
        <v>1</v>
      </c>
      <c r="C3" s="7" t="s">
        <v>2</v>
      </c>
      <c r="D3" s="7" t="s">
        <v>3</v>
      </c>
      <c r="E3" s="7" t="s">
        <v>4</v>
      </c>
      <c r="F3" s="18"/>
      <c r="G3" s="7" t="s">
        <v>1</v>
      </c>
      <c r="H3" s="8" t="s">
        <v>2</v>
      </c>
      <c r="I3" s="8" t="s">
        <v>3</v>
      </c>
      <c r="J3" s="8" t="s">
        <v>4</v>
      </c>
      <c r="K3" s="18"/>
      <c r="L3" s="8" t="s">
        <v>5</v>
      </c>
      <c r="M3" s="8" t="s">
        <v>2</v>
      </c>
      <c r="N3" s="8" t="s">
        <v>3</v>
      </c>
      <c r="O3" s="8" t="s">
        <v>4</v>
      </c>
      <c r="P3" s="8" t="s">
        <v>3</v>
      </c>
      <c r="Q3" s="8" t="s">
        <v>4</v>
      </c>
      <c r="S3" s="8" t="s">
        <v>4</v>
      </c>
    </row>
    <row r="4" spans="2:19">
      <c r="B4" s="219"/>
      <c r="C4" s="216"/>
      <c r="D4" s="216"/>
      <c r="E4" s="216"/>
      <c r="F4" s="18"/>
      <c r="G4" s="219"/>
      <c r="H4" s="222"/>
      <c r="I4" s="222"/>
      <c r="J4" s="222"/>
      <c r="K4" s="18"/>
      <c r="L4" s="81">
        <v>2020</v>
      </c>
      <c r="M4" s="124">
        <v>1255000</v>
      </c>
      <c r="N4" s="124">
        <v>2718318</v>
      </c>
      <c r="O4" s="82">
        <v>110000</v>
      </c>
      <c r="P4" s="124">
        <v>2718318</v>
      </c>
      <c r="Q4" s="82">
        <v>1779850.99</v>
      </c>
      <c r="R4" s="82">
        <v>132540</v>
      </c>
      <c r="S4" s="25">
        <f>M4+P4</f>
        <v>3973318</v>
      </c>
    </row>
    <row r="5" spans="2:19">
      <c r="B5" s="220"/>
      <c r="C5" s="217"/>
      <c r="D5" s="217"/>
      <c r="E5" s="217"/>
      <c r="F5" s="18"/>
      <c r="G5" s="220"/>
      <c r="H5" s="217"/>
      <c r="I5" s="217"/>
      <c r="J5" s="217"/>
      <c r="K5" s="18"/>
      <c r="L5" s="81">
        <v>2021</v>
      </c>
      <c r="M5" s="124">
        <v>1305000</v>
      </c>
      <c r="N5" s="124">
        <v>3077218</v>
      </c>
      <c r="O5" s="82">
        <v>115000</v>
      </c>
      <c r="P5" s="124">
        <v>3077218</v>
      </c>
      <c r="Q5" s="82">
        <v>1530581.95</v>
      </c>
      <c r="R5" s="82">
        <v>129240</v>
      </c>
      <c r="S5" s="25">
        <f>M5+P5</f>
        <v>4382218</v>
      </c>
    </row>
    <row r="6" spans="2:19">
      <c r="B6" s="221"/>
      <c r="C6" s="218"/>
      <c r="D6" s="218"/>
      <c r="E6" s="218"/>
      <c r="F6" s="18"/>
      <c r="G6" s="221"/>
      <c r="H6" s="223"/>
      <c r="I6" s="223"/>
      <c r="J6" s="223"/>
      <c r="K6" s="18"/>
      <c r="L6" s="81">
        <v>2022</v>
      </c>
      <c r="M6" s="124">
        <v>1360000</v>
      </c>
      <c r="N6" s="124">
        <v>3434125</v>
      </c>
      <c r="O6" s="82">
        <v>120000</v>
      </c>
      <c r="P6" s="124">
        <v>3434125</v>
      </c>
      <c r="Q6" s="82">
        <v>1277036.5900000001</v>
      </c>
      <c r="R6" s="82">
        <v>125790</v>
      </c>
      <c r="S6" s="25">
        <f>M6+P6</f>
        <v>4794125</v>
      </c>
    </row>
    <row r="7" spans="2:19" ht="20.25" customHeight="1">
      <c r="B7" s="83" t="s">
        <v>65</v>
      </c>
      <c r="C7" s="84">
        <v>1255000</v>
      </c>
      <c r="D7" s="84">
        <v>2718318</v>
      </c>
      <c r="E7" s="84">
        <f t="shared" ref="E7:E8" si="0">SUM(C7:D7)</f>
        <v>3973318</v>
      </c>
      <c r="F7" s="18"/>
      <c r="G7" s="83" t="s">
        <v>65</v>
      </c>
      <c r="H7" s="84">
        <v>54740000</v>
      </c>
      <c r="I7" s="25">
        <v>40650340</v>
      </c>
      <c r="J7" s="25">
        <f>SUM(H7:I7)</f>
        <v>95390340</v>
      </c>
      <c r="K7" s="18"/>
      <c r="L7" s="81">
        <v>2023</v>
      </c>
      <c r="M7" s="124">
        <v>1425000</v>
      </c>
      <c r="N7" s="124">
        <v>3366125</v>
      </c>
      <c r="O7" s="82">
        <v>120000</v>
      </c>
      <c r="P7" s="124">
        <v>3366125</v>
      </c>
      <c r="Q7" s="82">
        <v>1050746.6000000001</v>
      </c>
      <c r="R7" s="82">
        <v>122190</v>
      </c>
      <c r="S7" s="25">
        <f t="shared" ref="S7:S35" si="1">M7+P7</f>
        <v>4791125</v>
      </c>
    </row>
    <row r="8" spans="2:19" ht="24" customHeight="1">
      <c r="B8" s="83" t="s">
        <v>68</v>
      </c>
      <c r="C8" s="84">
        <v>0</v>
      </c>
      <c r="D8" s="84">
        <v>0</v>
      </c>
      <c r="E8" s="84">
        <f t="shared" si="0"/>
        <v>0</v>
      </c>
      <c r="F8" s="18"/>
      <c r="G8" s="83" t="s">
        <v>66</v>
      </c>
      <c r="H8" s="84">
        <v>23377510</v>
      </c>
      <c r="I8" s="25">
        <v>18725072</v>
      </c>
      <c r="J8" s="25">
        <f>SUM(H8:I8)</f>
        <v>42102582</v>
      </c>
      <c r="K8" s="18"/>
      <c r="L8" s="81">
        <v>2024</v>
      </c>
      <c r="M8" s="124">
        <v>1500000</v>
      </c>
      <c r="N8" s="124">
        <v>3294875</v>
      </c>
      <c r="O8" s="82">
        <v>125000</v>
      </c>
      <c r="P8" s="124">
        <v>3294875</v>
      </c>
      <c r="Q8" s="82">
        <v>864307.32</v>
      </c>
      <c r="R8" s="82">
        <v>117990</v>
      </c>
      <c r="S8" s="25">
        <f t="shared" si="1"/>
        <v>4794875</v>
      </c>
    </row>
    <row r="9" spans="2:19">
      <c r="B9" s="83"/>
      <c r="C9" s="84"/>
      <c r="D9" s="84"/>
      <c r="E9" s="84"/>
      <c r="F9" s="18"/>
      <c r="G9" s="83"/>
      <c r="H9" s="25"/>
      <c r="I9" s="25"/>
      <c r="J9" s="25"/>
      <c r="K9" s="18"/>
      <c r="L9" s="81">
        <v>2025</v>
      </c>
      <c r="M9" s="124">
        <v>1575000</v>
      </c>
      <c r="N9" s="124">
        <v>3219875</v>
      </c>
      <c r="O9" s="82">
        <v>130000</v>
      </c>
      <c r="P9" s="124">
        <v>3219875</v>
      </c>
      <c r="Q9" s="82">
        <v>702812.54</v>
      </c>
      <c r="R9" s="82">
        <v>112990</v>
      </c>
      <c r="S9" s="25">
        <f t="shared" si="1"/>
        <v>4794875</v>
      </c>
    </row>
    <row r="10" spans="2:19">
      <c r="B10" s="87" t="s">
        <v>6</v>
      </c>
      <c r="C10" s="88">
        <f>SUM(C7:C9)</f>
        <v>1255000</v>
      </c>
      <c r="D10" s="88">
        <f>SUM(D7:D9)</f>
        <v>2718318</v>
      </c>
      <c r="E10" s="88">
        <f>SUM(E7:E9)</f>
        <v>3973318</v>
      </c>
      <c r="F10" s="18"/>
      <c r="G10" s="87" t="s">
        <v>7</v>
      </c>
      <c r="H10" s="89">
        <f>SUM(H7:H9)</f>
        <v>78117510</v>
      </c>
      <c r="I10" s="89">
        <f>SUM(I7:I9)</f>
        <v>59375412</v>
      </c>
      <c r="J10" s="89">
        <f>SUM(J7:J9)</f>
        <v>137492922</v>
      </c>
      <c r="K10" s="18"/>
      <c r="L10" s="81">
        <v>2026</v>
      </c>
      <c r="M10" s="124">
        <v>1860000</v>
      </c>
      <c r="N10" s="124">
        <v>3141125</v>
      </c>
      <c r="O10" s="82">
        <v>135000</v>
      </c>
      <c r="P10" s="124">
        <v>3141125</v>
      </c>
      <c r="Q10" s="82">
        <v>575929.32999999996</v>
      </c>
      <c r="R10" s="82">
        <v>107790</v>
      </c>
      <c r="S10" s="25">
        <f t="shared" si="1"/>
        <v>5001125</v>
      </c>
    </row>
    <row r="11" spans="2:19" ht="21" customHeight="1">
      <c r="B11" s="129" t="s">
        <v>67</v>
      </c>
      <c r="C11" s="131" t="s">
        <v>69</v>
      </c>
      <c r="D11" s="86"/>
      <c r="E11" s="86"/>
      <c r="F11" s="130"/>
      <c r="G11" s="85"/>
      <c r="H11" s="86"/>
      <c r="I11" s="86"/>
      <c r="J11" s="86"/>
      <c r="K11" s="18"/>
      <c r="L11" s="81">
        <v>2027</v>
      </c>
      <c r="M11" s="124">
        <v>1947000</v>
      </c>
      <c r="N11" s="124">
        <v>3051275</v>
      </c>
      <c r="O11" s="82">
        <v>140000</v>
      </c>
      <c r="P11" s="124">
        <v>3051275</v>
      </c>
      <c r="Q11" s="82">
        <v>498463.62</v>
      </c>
      <c r="R11" s="82">
        <v>102052.5</v>
      </c>
      <c r="S11" s="25">
        <f t="shared" si="1"/>
        <v>4998275</v>
      </c>
    </row>
    <row r="12" spans="2:19" ht="20.25" customHeight="1">
      <c r="B12" s="131" t="s">
        <v>70</v>
      </c>
      <c r="C12" s="128"/>
      <c r="K12" s="18"/>
      <c r="L12" s="81">
        <v>2028</v>
      </c>
      <c r="M12" s="124">
        <v>2052000</v>
      </c>
      <c r="N12" s="124">
        <v>2957105</v>
      </c>
      <c r="O12" s="82">
        <v>145000</v>
      </c>
      <c r="P12" s="124">
        <v>2957105</v>
      </c>
      <c r="Q12" s="82">
        <v>450965.11</v>
      </c>
      <c r="R12" s="82">
        <v>96102.5</v>
      </c>
      <c r="S12" s="25">
        <f t="shared" si="1"/>
        <v>5009105</v>
      </c>
    </row>
    <row r="13" spans="2:19">
      <c r="K13" s="18"/>
      <c r="L13" s="81">
        <v>2029</v>
      </c>
      <c r="M13" s="124">
        <v>2165000</v>
      </c>
      <c r="N13" s="124">
        <v>2857985</v>
      </c>
      <c r="O13" s="82">
        <v>155000</v>
      </c>
      <c r="P13" s="124">
        <v>2857985</v>
      </c>
      <c r="Q13" s="82">
        <v>401729.1</v>
      </c>
      <c r="R13" s="82">
        <v>89940</v>
      </c>
      <c r="S13" s="25">
        <f t="shared" si="1"/>
        <v>5022985</v>
      </c>
    </row>
    <row r="14" spans="2:19">
      <c r="K14" s="18"/>
      <c r="L14" s="81">
        <v>2030</v>
      </c>
      <c r="M14" s="124">
        <v>2289000</v>
      </c>
      <c r="N14" s="124">
        <v>2753560</v>
      </c>
      <c r="O14" s="82">
        <v>160000</v>
      </c>
      <c r="P14" s="124">
        <v>2753560</v>
      </c>
      <c r="Q14" s="82">
        <v>346777.5</v>
      </c>
      <c r="R14" s="82">
        <v>83352.5</v>
      </c>
      <c r="S14" s="25">
        <f t="shared" si="1"/>
        <v>5042560</v>
      </c>
    </row>
    <row r="15" spans="2:19">
      <c r="K15" s="18"/>
      <c r="L15" s="81">
        <v>2031</v>
      </c>
      <c r="M15" s="124">
        <v>2400000</v>
      </c>
      <c r="N15" s="124">
        <v>2658408</v>
      </c>
      <c r="O15" s="82">
        <v>165000</v>
      </c>
      <c r="P15" s="124">
        <v>2658408</v>
      </c>
      <c r="Q15" s="82">
        <v>289577.5</v>
      </c>
      <c r="R15" s="82">
        <v>76552.5</v>
      </c>
      <c r="S15" s="25">
        <f t="shared" si="1"/>
        <v>5058408</v>
      </c>
    </row>
    <row r="16" spans="2:19">
      <c r="K16" s="18"/>
      <c r="L16" s="81">
        <v>2032</v>
      </c>
      <c r="M16" s="125">
        <v>2515000</v>
      </c>
      <c r="N16" s="125">
        <v>2542983</v>
      </c>
      <c r="O16" s="82">
        <v>175000</v>
      </c>
      <c r="P16" s="125">
        <v>2542983</v>
      </c>
      <c r="Q16" s="82">
        <v>239165</v>
      </c>
      <c r="R16" s="82">
        <v>69540</v>
      </c>
      <c r="S16" s="25">
        <f t="shared" si="1"/>
        <v>5057983</v>
      </c>
    </row>
    <row r="17" spans="11:19">
      <c r="K17" s="18"/>
      <c r="L17" s="81">
        <v>2033</v>
      </c>
      <c r="M17" s="125">
        <v>2625000</v>
      </c>
      <c r="N17" s="125">
        <v>2421958</v>
      </c>
      <c r="O17" s="82">
        <v>180000</v>
      </c>
      <c r="P17" s="125">
        <v>2421958</v>
      </c>
      <c r="Q17" s="82">
        <v>191952.5</v>
      </c>
      <c r="R17" s="82">
        <v>62102.5</v>
      </c>
      <c r="S17" s="25">
        <f t="shared" si="1"/>
        <v>5046958</v>
      </c>
    </row>
    <row r="18" spans="11:19">
      <c r="K18" s="18"/>
      <c r="L18" s="81">
        <v>2034</v>
      </c>
      <c r="M18" s="125">
        <v>2740000</v>
      </c>
      <c r="N18" s="125">
        <v>2307034</v>
      </c>
      <c r="O18" s="82">
        <v>190000</v>
      </c>
      <c r="P18" s="125">
        <v>2307034</v>
      </c>
      <c r="Q18" s="82">
        <v>141202.5</v>
      </c>
      <c r="R18" s="82">
        <v>54452.5</v>
      </c>
      <c r="S18" s="25">
        <f t="shared" si="1"/>
        <v>5047034</v>
      </c>
    </row>
    <row r="19" spans="11:19">
      <c r="K19" s="18"/>
      <c r="L19" s="81">
        <v>2035</v>
      </c>
      <c r="M19" s="125">
        <v>2870000</v>
      </c>
      <c r="N19" s="82"/>
      <c r="O19" s="82"/>
      <c r="P19" s="125">
        <v>2168958</v>
      </c>
      <c r="Q19" s="82"/>
      <c r="R19" s="82"/>
      <c r="S19" s="25">
        <f t="shared" si="1"/>
        <v>5038958</v>
      </c>
    </row>
    <row r="20" spans="11:19">
      <c r="K20" s="18"/>
      <c r="L20" s="81">
        <v>2036</v>
      </c>
      <c r="M20" s="125">
        <v>3070000</v>
      </c>
      <c r="N20" s="82"/>
      <c r="O20" s="82"/>
      <c r="P20" s="125">
        <v>2024058</v>
      </c>
      <c r="Q20" s="82"/>
      <c r="R20" s="82"/>
      <c r="S20" s="25">
        <f t="shared" si="1"/>
        <v>5094058</v>
      </c>
    </row>
    <row r="21" spans="11:19">
      <c r="K21" s="18"/>
      <c r="L21" s="81">
        <v>2037</v>
      </c>
      <c r="M21" s="125">
        <v>3520000</v>
      </c>
      <c r="N21" s="82"/>
      <c r="O21" s="82"/>
      <c r="P21" s="125">
        <v>1869884</v>
      </c>
      <c r="Q21" s="82"/>
      <c r="R21" s="82"/>
      <c r="S21" s="25">
        <f t="shared" si="1"/>
        <v>5389884</v>
      </c>
    </row>
    <row r="22" spans="11:19">
      <c r="K22" s="18"/>
      <c r="L22" s="81">
        <v>2038</v>
      </c>
      <c r="M22" s="125">
        <v>3679000</v>
      </c>
      <c r="N22" s="82"/>
      <c r="O22" s="82"/>
      <c r="P22" s="125">
        <v>1697508</v>
      </c>
      <c r="Q22" s="82"/>
      <c r="R22" s="82"/>
      <c r="S22" s="25">
        <f t="shared" si="1"/>
        <v>5376508</v>
      </c>
    </row>
    <row r="23" spans="11:19">
      <c r="K23" s="18"/>
      <c r="L23" s="81">
        <v>2039</v>
      </c>
      <c r="M23" s="125">
        <v>4025000</v>
      </c>
      <c r="N23" s="82"/>
      <c r="O23" s="82"/>
      <c r="P23" s="125">
        <v>1516943</v>
      </c>
      <c r="Q23" s="82"/>
      <c r="R23" s="82"/>
      <c r="S23" s="25">
        <f t="shared" si="1"/>
        <v>5541943</v>
      </c>
    </row>
    <row r="24" spans="11:19">
      <c r="K24" s="18"/>
      <c r="L24" s="81">
        <v>2040</v>
      </c>
      <c r="M24" s="125">
        <v>4250000</v>
      </c>
      <c r="N24" s="82"/>
      <c r="O24" s="82"/>
      <c r="P24" s="125">
        <v>1329343</v>
      </c>
      <c r="Q24" s="82"/>
      <c r="R24" s="82"/>
      <c r="S24" s="25">
        <f t="shared" si="1"/>
        <v>5579343</v>
      </c>
    </row>
    <row r="25" spans="11:19">
      <c r="K25" s="18"/>
      <c r="L25" s="81">
        <v>2041</v>
      </c>
      <c r="M25" s="125">
        <v>4515000</v>
      </c>
      <c r="N25" s="82"/>
      <c r="O25" s="82"/>
      <c r="P25" s="125">
        <v>1131543</v>
      </c>
      <c r="Q25" s="82"/>
      <c r="R25" s="82"/>
      <c r="S25" s="25">
        <f t="shared" si="1"/>
        <v>5646543</v>
      </c>
    </row>
    <row r="26" spans="11:19">
      <c r="K26" s="18"/>
      <c r="L26" s="81">
        <v>2042</v>
      </c>
      <c r="M26" s="125">
        <v>4859000</v>
      </c>
      <c r="N26" s="82"/>
      <c r="O26" s="82"/>
      <c r="P26" s="125">
        <v>921993</v>
      </c>
      <c r="Q26" s="82"/>
      <c r="R26" s="82"/>
      <c r="S26" s="25">
        <f t="shared" si="1"/>
        <v>5780993</v>
      </c>
    </row>
    <row r="27" spans="11:19">
      <c r="K27" s="18"/>
      <c r="L27" s="81">
        <v>2043</v>
      </c>
      <c r="M27" s="125">
        <v>5095000</v>
      </c>
      <c r="N27" s="82"/>
      <c r="O27" s="82"/>
      <c r="P27" s="125">
        <v>697853</v>
      </c>
      <c r="Q27" s="82"/>
      <c r="R27" s="82"/>
      <c r="S27" s="25">
        <f t="shared" si="1"/>
        <v>5792853</v>
      </c>
    </row>
    <row r="28" spans="11:19">
      <c r="K28" s="18"/>
      <c r="L28" s="81">
        <v>2044</v>
      </c>
      <c r="M28" s="125">
        <v>1369000</v>
      </c>
      <c r="N28" s="82"/>
      <c r="O28" s="82"/>
      <c r="P28" s="125">
        <v>462753</v>
      </c>
      <c r="Q28" s="82"/>
      <c r="R28" s="82"/>
      <c r="S28" s="25">
        <f t="shared" si="1"/>
        <v>1831753</v>
      </c>
    </row>
    <row r="29" spans="11:19">
      <c r="K29" s="18"/>
      <c r="L29" s="81">
        <v>2045</v>
      </c>
      <c r="M29" s="125">
        <v>1418000</v>
      </c>
      <c r="N29" s="82"/>
      <c r="O29" s="82"/>
      <c r="P29" s="125">
        <v>414838</v>
      </c>
      <c r="Q29" s="82"/>
      <c r="R29" s="82"/>
      <c r="S29" s="25">
        <f t="shared" si="1"/>
        <v>1832838</v>
      </c>
    </row>
    <row r="30" spans="11:19">
      <c r="K30" s="18"/>
      <c r="L30" s="81">
        <v>2046</v>
      </c>
      <c r="M30" s="125">
        <v>1465000</v>
      </c>
      <c r="N30" s="82"/>
      <c r="O30" s="82"/>
      <c r="P30" s="125">
        <v>365208</v>
      </c>
      <c r="Q30" s="82"/>
      <c r="R30" s="82"/>
      <c r="S30" s="25">
        <f t="shared" si="1"/>
        <v>1830208</v>
      </c>
    </row>
    <row r="31" spans="11:19">
      <c r="K31" s="18"/>
      <c r="L31" s="81">
        <v>2047</v>
      </c>
      <c r="M31" s="125">
        <v>1590000</v>
      </c>
      <c r="N31" s="82"/>
      <c r="O31" s="82"/>
      <c r="P31" s="125">
        <v>313933</v>
      </c>
      <c r="Q31" s="82"/>
      <c r="R31" s="82"/>
      <c r="S31" s="25">
        <f t="shared" si="1"/>
        <v>1903933</v>
      </c>
    </row>
    <row r="32" spans="11:19">
      <c r="K32" s="18"/>
      <c r="L32" s="81">
        <v>2048</v>
      </c>
      <c r="M32" s="125">
        <v>1750000</v>
      </c>
      <c r="N32" s="82"/>
      <c r="O32" s="82"/>
      <c r="P32" s="125">
        <v>258283</v>
      </c>
      <c r="Q32" s="82"/>
      <c r="R32" s="82"/>
      <c r="S32" s="25">
        <f t="shared" si="1"/>
        <v>2008283</v>
      </c>
    </row>
    <row r="33" spans="2:20">
      <c r="K33" s="18"/>
      <c r="L33" s="81">
        <v>2049</v>
      </c>
      <c r="M33" s="125">
        <v>1800000</v>
      </c>
      <c r="N33" s="82"/>
      <c r="O33" s="82"/>
      <c r="P33" s="125">
        <v>197033</v>
      </c>
      <c r="Q33" s="82"/>
      <c r="R33" s="82"/>
      <c r="S33" s="25">
        <f t="shared" si="1"/>
        <v>1997033</v>
      </c>
    </row>
    <row r="34" spans="2:20">
      <c r="K34" s="18"/>
      <c r="L34" s="81">
        <v>2050</v>
      </c>
      <c r="M34" s="125">
        <v>1850000</v>
      </c>
      <c r="N34" s="82"/>
      <c r="O34" s="82"/>
      <c r="P34" s="125">
        <v>134033</v>
      </c>
      <c r="Q34" s="82"/>
      <c r="R34" s="82"/>
      <c r="S34" s="25">
        <f t="shared" si="1"/>
        <v>1984033</v>
      </c>
    </row>
    <row r="35" spans="2:20">
      <c r="K35" s="18"/>
      <c r="L35" s="81">
        <v>2051</v>
      </c>
      <c r="M35" s="125">
        <v>1979510</v>
      </c>
      <c r="N35" s="82"/>
      <c r="O35" s="82"/>
      <c r="P35" s="125">
        <v>69279</v>
      </c>
      <c r="Q35" s="82"/>
      <c r="R35" s="82"/>
      <c r="S35" s="25">
        <f t="shared" si="1"/>
        <v>2048789</v>
      </c>
    </row>
    <row r="36" spans="2:20">
      <c r="K36" s="18"/>
      <c r="L36" s="90" t="s">
        <v>46</v>
      </c>
      <c r="M36" s="91">
        <f t="shared" ref="M36:S36" si="2">SUM(M4:M35)</f>
        <v>78117510</v>
      </c>
      <c r="N36" s="91">
        <f t="shared" si="2"/>
        <v>43801969</v>
      </c>
      <c r="O36" s="91">
        <f t="shared" si="2"/>
        <v>2165000</v>
      </c>
      <c r="P36" s="91">
        <f t="shared" si="2"/>
        <v>59375412</v>
      </c>
      <c r="Q36" s="91">
        <f t="shared" si="2"/>
        <v>10341098.15</v>
      </c>
      <c r="R36" s="91">
        <f t="shared" si="2"/>
        <v>1482625</v>
      </c>
      <c r="S36" s="91">
        <f t="shared" si="2"/>
        <v>137492922</v>
      </c>
    </row>
    <row r="37" spans="2:20" ht="7.5" customHeight="1">
      <c r="B37" s="19"/>
      <c r="C37" s="18"/>
      <c r="D37" s="18"/>
      <c r="E37" s="18"/>
      <c r="F37" s="18"/>
      <c r="K37" s="18"/>
    </row>
    <row r="38" spans="2:20">
      <c r="B38" s="26"/>
      <c r="C38" s="18"/>
      <c r="D38" s="18"/>
      <c r="E38" s="18"/>
      <c r="F38" s="18"/>
      <c r="K38" s="18"/>
    </row>
    <row r="39" spans="2:20">
      <c r="B39" s="19"/>
      <c r="C39" s="18"/>
      <c r="D39" s="18"/>
      <c r="E39" s="18"/>
      <c r="F39" s="18"/>
      <c r="K39" s="18"/>
    </row>
    <row r="40" spans="2:20">
      <c r="K40"/>
      <c r="L40"/>
      <c r="M40"/>
      <c r="N40"/>
      <c r="O40"/>
      <c r="P40"/>
      <c r="Q40"/>
      <c r="R40"/>
      <c r="S40"/>
    </row>
    <row r="41" spans="2:20">
      <c r="K41"/>
      <c r="L41"/>
      <c r="M41"/>
      <c r="N41"/>
      <c r="O41"/>
      <c r="P41"/>
      <c r="Q41"/>
      <c r="R41"/>
      <c r="S41"/>
    </row>
    <row r="42" spans="2:20">
      <c r="K42"/>
      <c r="L42"/>
      <c r="M42"/>
      <c r="N42"/>
      <c r="O42"/>
      <c r="P42"/>
      <c r="Q42"/>
      <c r="R42"/>
      <c r="S42"/>
    </row>
    <row r="43" spans="2:20">
      <c r="K43"/>
      <c r="L43"/>
      <c r="M43"/>
      <c r="N43"/>
      <c r="O43"/>
      <c r="P43"/>
      <c r="Q43"/>
      <c r="R43"/>
      <c r="S43"/>
    </row>
    <row r="44" spans="2:20">
      <c r="K44"/>
      <c r="L44"/>
      <c r="M44"/>
      <c r="N44"/>
      <c r="O44"/>
      <c r="P44"/>
      <c r="Q44"/>
      <c r="R44"/>
      <c r="S44"/>
      <c r="T44" s="24"/>
    </row>
    <row r="45" spans="2:20">
      <c r="K45" s="18"/>
    </row>
    <row r="46" spans="2:20">
      <c r="K46" s="18"/>
    </row>
    <row r="47" spans="2:20">
      <c r="F47" s="18"/>
      <c r="K47" s="18"/>
    </row>
    <row r="48" spans="2:20">
      <c r="F48" s="18"/>
      <c r="K48" s="18"/>
    </row>
    <row r="49" spans="2:31">
      <c r="B49" s="127"/>
      <c r="F49" s="18"/>
      <c r="K49" s="18"/>
    </row>
    <row r="50" spans="2:31">
      <c r="F50" s="18"/>
      <c r="K50" s="18"/>
    </row>
    <row r="51" spans="2:31">
      <c r="F51" s="18"/>
      <c r="K51" s="18"/>
    </row>
    <row r="52" spans="2:31">
      <c r="F52" s="18"/>
      <c r="G52" s="18"/>
      <c r="H52" s="18"/>
      <c r="I52" s="18"/>
      <c r="J52" s="18"/>
      <c r="K52" s="18"/>
    </row>
    <row r="53" spans="2:3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3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3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2:31">
      <c r="B56" s="18"/>
      <c r="C56" s="18"/>
      <c r="D56" s="18"/>
      <c r="E56" s="18"/>
      <c r="F56" s="18"/>
      <c r="G56" s="18"/>
      <c r="H56" s="18"/>
      <c r="I56" s="18"/>
      <c r="J56" s="18"/>
      <c r="K56" s="18"/>
      <c r="S56" s="18"/>
      <c r="T56" s="18"/>
      <c r="AA56" s="18"/>
      <c r="AB56" s="18"/>
    </row>
    <row r="57" spans="2:3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2:3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2:3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2:3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2:3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3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2:3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2:3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2:3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3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2:3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2:3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2:3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2:3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2:3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2:3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2:3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2:3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2:3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2:3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2:3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2:3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2:3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2:3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2:3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</sheetData>
  <mergeCells count="10">
    <mergeCell ref="L1:S1"/>
    <mergeCell ref="L2:S2"/>
    <mergeCell ref="D4:D6"/>
    <mergeCell ref="C4:C6"/>
    <mergeCell ref="B4:B6"/>
    <mergeCell ref="H4:H6"/>
    <mergeCell ref="G4:G6"/>
    <mergeCell ref="J4:J6"/>
    <mergeCell ref="I4:I6"/>
    <mergeCell ref="E4:E6"/>
  </mergeCells>
  <pageMargins left="0.7" right="0.7" top="0.75" bottom="0.75" header="0.3" footer="0.3"/>
  <pageSetup scale="37" pageOrder="overThenDown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46"/>
  <sheetViews>
    <sheetView topLeftCell="A105" zoomScaleNormal="100" workbookViewId="0">
      <selection activeCell="D142" sqref="D142"/>
    </sheetView>
  </sheetViews>
  <sheetFormatPr defaultRowHeight="15"/>
  <cols>
    <col min="1" max="1" width="9.140625" style="17"/>
    <col min="2" max="2" width="5.85546875" style="52" customWidth="1"/>
    <col min="3" max="3" width="7" style="52" bestFit="1" customWidth="1"/>
    <col min="4" max="4" width="18.42578125" style="52" bestFit="1" customWidth="1"/>
    <col min="5" max="5" width="9.7109375" style="52" customWidth="1"/>
    <col min="6" max="6" width="10.5703125" style="52" hidden="1" customWidth="1"/>
    <col min="7" max="7" width="17" style="52" bestFit="1" customWidth="1"/>
    <col min="8" max="8" width="16.28515625" style="52" bestFit="1" customWidth="1"/>
    <col min="9" max="9" width="16.85546875" style="52" bestFit="1" customWidth="1"/>
    <col min="10" max="16384" width="9.140625" style="17"/>
  </cols>
  <sheetData>
    <row r="2" spans="2:9">
      <c r="B2" s="224" t="s">
        <v>34</v>
      </c>
      <c r="C2" s="224"/>
      <c r="D2" s="224"/>
      <c r="E2" s="224"/>
      <c r="F2" s="224"/>
      <c r="G2" s="224"/>
      <c r="H2" s="224"/>
      <c r="I2" s="224"/>
    </row>
    <row r="3" spans="2:9">
      <c r="B3" s="224" t="s">
        <v>23</v>
      </c>
      <c r="C3" s="224"/>
      <c r="D3" s="224"/>
      <c r="E3" s="224"/>
      <c r="F3" s="224"/>
      <c r="G3" s="224"/>
      <c r="H3" s="224"/>
      <c r="I3" s="224"/>
    </row>
    <row r="4" spans="2:9">
      <c r="B4" s="224" t="s">
        <v>59</v>
      </c>
      <c r="C4" s="224"/>
      <c r="D4" s="224"/>
      <c r="E4" s="224"/>
      <c r="F4" s="224"/>
      <c r="G4" s="224"/>
      <c r="H4" s="224"/>
      <c r="I4" s="224"/>
    </row>
    <row r="5" spans="2:9">
      <c r="B5" s="224" t="s">
        <v>60</v>
      </c>
      <c r="C5" s="224"/>
      <c r="D5" s="224"/>
      <c r="E5" s="224"/>
      <c r="F5" s="224"/>
      <c r="G5" s="224"/>
      <c r="H5" s="224"/>
      <c r="I5" s="224"/>
    </row>
    <row r="6" spans="2:9">
      <c r="B6" s="64" t="s">
        <v>57</v>
      </c>
      <c r="C6" s="53"/>
      <c r="D6" s="53"/>
      <c r="E6" s="53"/>
      <c r="F6" s="53"/>
      <c r="G6" s="53"/>
      <c r="H6" s="53"/>
      <c r="I6" s="53"/>
    </row>
    <row r="7" spans="2:9">
      <c r="B7" s="64" t="s">
        <v>58</v>
      </c>
      <c r="C7" s="65"/>
      <c r="D7" s="65"/>
      <c r="E7" s="65"/>
      <c r="F7" s="65"/>
      <c r="G7" s="65"/>
      <c r="H7" s="65"/>
      <c r="I7" s="65"/>
    </row>
    <row r="8" spans="2:9">
      <c r="B8" s="57"/>
      <c r="C8" s="58"/>
      <c r="D8" s="54"/>
      <c r="E8" s="55"/>
      <c r="F8" s="56" t="s">
        <v>15</v>
      </c>
      <c r="G8" s="54"/>
      <c r="H8" s="54"/>
      <c r="I8" s="54"/>
    </row>
    <row r="9" spans="2:9">
      <c r="B9" s="225" t="s">
        <v>19</v>
      </c>
      <c r="C9" s="225"/>
      <c r="D9" s="59" t="s">
        <v>14</v>
      </c>
      <c r="E9" s="60" t="s">
        <v>20</v>
      </c>
      <c r="F9" s="59" t="s">
        <v>21</v>
      </c>
      <c r="G9" s="59" t="s">
        <v>15</v>
      </c>
      <c r="H9" s="59" t="s">
        <v>16</v>
      </c>
      <c r="I9" s="59" t="s">
        <v>22</v>
      </c>
    </row>
    <row r="11" spans="2:9">
      <c r="B11" s="66" t="s">
        <v>55</v>
      </c>
      <c r="D11" s="92"/>
      <c r="E11" s="123"/>
      <c r="F11" s="92">
        <f>ROUND(+D11*E11/2,2)</f>
        <v>0</v>
      </c>
      <c r="G11" s="161">
        <v>1359156.25</v>
      </c>
      <c r="H11" s="161">
        <f t="shared" ref="H11:H40" si="0">+G11+D11</f>
        <v>1359156.25</v>
      </c>
      <c r="I11" s="92"/>
    </row>
    <row r="12" spans="2:9">
      <c r="B12" s="66" t="s">
        <v>56</v>
      </c>
      <c r="C12" s="47">
        <v>2020</v>
      </c>
      <c r="D12" s="92">
        <v>1255000</v>
      </c>
      <c r="E12" s="123">
        <v>0.04</v>
      </c>
      <c r="F12" s="92"/>
      <c r="G12" s="92">
        <f>+G11-F11</f>
        <v>1359156.25</v>
      </c>
      <c r="H12" s="92">
        <f t="shared" si="0"/>
        <v>2614156.25</v>
      </c>
      <c r="I12" s="161">
        <f>H11+H12</f>
        <v>3973312.5</v>
      </c>
    </row>
    <row r="13" spans="2:9">
      <c r="B13" s="66" t="s">
        <v>55</v>
      </c>
      <c r="D13" s="92"/>
      <c r="E13" s="123"/>
      <c r="F13" s="92">
        <f>ROUND(+D13*E13/2,2)</f>
        <v>0</v>
      </c>
      <c r="G13" s="92">
        <v>1334056.25</v>
      </c>
      <c r="H13" s="92">
        <f t="shared" si="0"/>
        <v>1334056.25</v>
      </c>
      <c r="I13" s="92"/>
    </row>
    <row r="14" spans="2:9">
      <c r="B14" s="66" t="s">
        <v>56</v>
      </c>
      <c r="C14" s="47">
        <v>2021</v>
      </c>
      <c r="D14" s="92">
        <v>1305000</v>
      </c>
      <c r="E14" s="123">
        <v>0.04</v>
      </c>
      <c r="F14" s="92"/>
      <c r="G14" s="92">
        <f>+G13-F13</f>
        <v>1334056.25</v>
      </c>
      <c r="H14" s="92">
        <f t="shared" si="0"/>
        <v>2639056.25</v>
      </c>
      <c r="I14" s="92">
        <f>H13+H14</f>
        <v>3973112.5</v>
      </c>
    </row>
    <row r="15" spans="2:9">
      <c r="B15" s="66" t="s">
        <v>55</v>
      </c>
      <c r="D15" s="93"/>
      <c r="E15" s="123"/>
      <c r="F15" s="92">
        <f>ROUND(+D15*E15/2,2)</f>
        <v>0</v>
      </c>
      <c r="G15" s="92">
        <v>1307956.25</v>
      </c>
      <c r="H15" s="92">
        <f t="shared" si="0"/>
        <v>1307956.25</v>
      </c>
      <c r="I15" s="92"/>
    </row>
    <row r="16" spans="2:9">
      <c r="B16" s="66" t="s">
        <v>56</v>
      </c>
      <c r="C16" s="47">
        <v>2022</v>
      </c>
      <c r="D16" s="92">
        <v>1360000</v>
      </c>
      <c r="E16" s="123">
        <v>0.05</v>
      </c>
      <c r="F16" s="92"/>
      <c r="G16" s="92">
        <f>+G15-F15</f>
        <v>1307956.25</v>
      </c>
      <c r="H16" s="92">
        <f t="shared" si="0"/>
        <v>2667956.25</v>
      </c>
      <c r="I16" s="92">
        <f>H15+H16</f>
        <v>3975912.5</v>
      </c>
    </row>
    <row r="17" spans="2:9">
      <c r="B17" s="66" t="s">
        <v>55</v>
      </c>
      <c r="D17" s="93"/>
      <c r="E17" s="123"/>
      <c r="F17" s="92">
        <f>ROUND(+D17*E17/2,2)</f>
        <v>0</v>
      </c>
      <c r="G17" s="92">
        <v>1273956.25</v>
      </c>
      <c r="H17" s="92">
        <f t="shared" si="0"/>
        <v>1273956.25</v>
      </c>
      <c r="I17" s="92"/>
    </row>
    <row r="18" spans="2:9">
      <c r="B18" s="66" t="s">
        <v>56</v>
      </c>
      <c r="C18" s="47">
        <v>2023</v>
      </c>
      <c r="D18" s="92">
        <v>1425000</v>
      </c>
      <c r="E18" s="123">
        <v>0.05</v>
      </c>
      <c r="F18" s="92"/>
      <c r="G18" s="92">
        <v>1273956.25</v>
      </c>
      <c r="H18" s="92">
        <f t="shared" si="0"/>
        <v>2698956.25</v>
      </c>
      <c r="I18" s="92">
        <f>H17+H18</f>
        <v>3972912.5</v>
      </c>
    </row>
    <row r="19" spans="2:9">
      <c r="B19" s="66" t="s">
        <v>55</v>
      </c>
      <c r="D19" s="93"/>
      <c r="E19" s="123"/>
      <c r="F19" s="92">
        <f>ROUND(+D19*E19/2,2)</f>
        <v>0</v>
      </c>
      <c r="G19" s="92">
        <v>1238331.25</v>
      </c>
      <c r="H19" s="92">
        <f t="shared" si="0"/>
        <v>1238331.25</v>
      </c>
      <c r="I19" s="92"/>
    </row>
    <row r="20" spans="2:9">
      <c r="B20" s="66" t="s">
        <v>56</v>
      </c>
      <c r="C20" s="47">
        <v>2024</v>
      </c>
      <c r="D20" s="92">
        <v>1500000</v>
      </c>
      <c r="E20" s="123">
        <v>0.05</v>
      </c>
      <c r="F20" s="92"/>
      <c r="G20" s="92">
        <v>1238331.25</v>
      </c>
      <c r="H20" s="92">
        <f t="shared" si="0"/>
        <v>2738331.25</v>
      </c>
      <c r="I20" s="92">
        <f>H19+H20</f>
        <v>3976662.5</v>
      </c>
    </row>
    <row r="21" spans="2:9">
      <c r="B21" s="66" t="s">
        <v>55</v>
      </c>
      <c r="D21" s="93"/>
      <c r="E21" s="123"/>
      <c r="F21" s="92">
        <f>ROUND(+D21*E21/2,2)</f>
        <v>0</v>
      </c>
      <c r="G21" s="92">
        <v>1200831.25</v>
      </c>
      <c r="H21" s="92">
        <f t="shared" si="0"/>
        <v>1200831.25</v>
      </c>
      <c r="I21" s="92"/>
    </row>
    <row r="22" spans="2:9">
      <c r="B22" s="66" t="s">
        <v>56</v>
      </c>
      <c r="C22" s="47">
        <v>2025</v>
      </c>
      <c r="D22" s="92">
        <v>1575000</v>
      </c>
      <c r="E22" s="123">
        <v>0.05</v>
      </c>
      <c r="F22" s="92"/>
      <c r="G22" s="92">
        <v>1200831.25</v>
      </c>
      <c r="H22" s="92">
        <f t="shared" si="0"/>
        <v>2775831.25</v>
      </c>
      <c r="I22" s="92">
        <f>H21+H22</f>
        <v>3976662.5</v>
      </c>
    </row>
    <row r="23" spans="2:9">
      <c r="B23" s="66" t="s">
        <v>55</v>
      </c>
      <c r="D23" s="93"/>
      <c r="E23" s="123"/>
      <c r="F23" s="92">
        <f>ROUND(+D23*E23/2,2)</f>
        <v>0</v>
      </c>
      <c r="G23" s="92">
        <v>1161456.25</v>
      </c>
      <c r="H23" s="92">
        <f t="shared" si="0"/>
        <v>1161456.25</v>
      </c>
      <c r="I23" s="92"/>
    </row>
    <row r="24" spans="2:9">
      <c r="B24" s="66" t="s">
        <v>56</v>
      </c>
      <c r="C24" s="47">
        <v>2026</v>
      </c>
      <c r="D24" s="92">
        <v>1650000</v>
      </c>
      <c r="E24" s="123">
        <v>0.05</v>
      </c>
      <c r="F24" s="92"/>
      <c r="G24" s="92">
        <v>1161456.25</v>
      </c>
      <c r="H24" s="92">
        <f t="shared" si="0"/>
        <v>2811456.25</v>
      </c>
      <c r="I24" s="92">
        <f>H23+H24</f>
        <v>3972912.5</v>
      </c>
    </row>
    <row r="25" spans="2:9">
      <c r="B25" s="66" t="s">
        <v>55</v>
      </c>
      <c r="D25" s="93"/>
      <c r="E25" s="123"/>
      <c r="F25" s="92">
        <f>ROUND(+D25*E25/2,2)</f>
        <v>0</v>
      </c>
      <c r="G25" s="92">
        <v>1120206.25</v>
      </c>
      <c r="H25" s="92">
        <f t="shared" si="0"/>
        <v>1120206.25</v>
      </c>
      <c r="I25" s="92"/>
    </row>
    <row r="26" spans="2:9">
      <c r="B26" s="66" t="s">
        <v>56</v>
      </c>
      <c r="C26" s="47">
        <v>2027</v>
      </c>
      <c r="D26" s="92">
        <v>1735000</v>
      </c>
      <c r="E26" s="123">
        <v>0.05</v>
      </c>
      <c r="F26" s="92"/>
      <c r="G26" s="92">
        <v>1120206.25</v>
      </c>
      <c r="H26" s="92">
        <f t="shared" si="0"/>
        <v>2855206.25</v>
      </c>
      <c r="I26" s="92">
        <f>H25+H26</f>
        <v>3975412.5</v>
      </c>
    </row>
    <row r="27" spans="2:9">
      <c r="B27" s="66" t="s">
        <v>55</v>
      </c>
      <c r="D27" s="93"/>
      <c r="E27" s="123"/>
      <c r="F27" s="92">
        <f>ROUND(+D27*E27/2,2)</f>
        <v>0</v>
      </c>
      <c r="G27" s="92">
        <v>1076831.25</v>
      </c>
      <c r="H27" s="92">
        <f t="shared" si="0"/>
        <v>1076831.25</v>
      </c>
      <c r="I27" s="92"/>
    </row>
    <row r="28" spans="2:9">
      <c r="B28" s="66" t="s">
        <v>56</v>
      </c>
      <c r="C28" s="47">
        <v>2028</v>
      </c>
      <c r="D28" s="92">
        <v>1820000</v>
      </c>
      <c r="E28" s="123">
        <v>0.05</v>
      </c>
      <c r="F28" s="92"/>
      <c r="G28" s="92">
        <v>1076831.25</v>
      </c>
      <c r="H28" s="92">
        <f t="shared" si="0"/>
        <v>2896831.25</v>
      </c>
      <c r="I28" s="92">
        <f>H27+H28</f>
        <v>3973662.5</v>
      </c>
    </row>
    <row r="29" spans="2:9">
      <c r="B29" s="66" t="s">
        <v>55</v>
      </c>
      <c r="D29" s="93"/>
      <c r="E29" s="123"/>
      <c r="F29" s="92">
        <f>ROUND(+D29*E29/2,2)</f>
        <v>0</v>
      </c>
      <c r="G29" s="92">
        <v>1031331.25</v>
      </c>
      <c r="H29" s="92">
        <f t="shared" si="0"/>
        <v>1031331.25</v>
      </c>
      <c r="I29" s="92"/>
    </row>
    <row r="30" spans="2:9">
      <c r="B30" s="66" t="s">
        <v>56</v>
      </c>
      <c r="C30" s="47">
        <v>2029</v>
      </c>
      <c r="D30" s="92">
        <v>1910000</v>
      </c>
      <c r="E30" s="123">
        <v>0.05</v>
      </c>
      <c r="F30" s="92"/>
      <c r="G30" s="92">
        <v>1031331.25</v>
      </c>
      <c r="H30" s="92">
        <f t="shared" si="0"/>
        <v>2941331.25</v>
      </c>
      <c r="I30" s="92">
        <f>H29+H30</f>
        <v>3972662.5</v>
      </c>
    </row>
    <row r="31" spans="2:9">
      <c r="B31" s="66" t="s">
        <v>55</v>
      </c>
      <c r="D31" s="93"/>
      <c r="E31" s="123"/>
      <c r="F31" s="92">
        <f>ROUND(+D31*E31/2,2)</f>
        <v>0</v>
      </c>
      <c r="G31" s="92">
        <v>983581.25</v>
      </c>
      <c r="H31" s="92">
        <f t="shared" si="0"/>
        <v>983581.25</v>
      </c>
      <c r="I31" s="92"/>
    </row>
    <row r="32" spans="2:9">
      <c r="B32" s="66" t="s">
        <v>56</v>
      </c>
      <c r="C32" s="47">
        <v>2030</v>
      </c>
      <c r="D32" s="92">
        <v>2005000</v>
      </c>
      <c r="E32" s="123">
        <v>4.2500000000000003E-2</v>
      </c>
      <c r="F32" s="92"/>
      <c r="G32" s="92">
        <v>983581.25</v>
      </c>
      <c r="H32" s="92">
        <f t="shared" si="0"/>
        <v>2988581.25</v>
      </c>
      <c r="I32" s="92">
        <f>H31+H32</f>
        <v>3972162.5</v>
      </c>
    </row>
    <row r="33" spans="2:9">
      <c r="B33" s="66" t="s">
        <v>55</v>
      </c>
      <c r="D33" s="93"/>
      <c r="E33" s="123"/>
      <c r="F33" s="92">
        <f>ROUND(+D33*E33/2,2)</f>
        <v>0</v>
      </c>
      <c r="G33" s="92">
        <v>940975</v>
      </c>
      <c r="H33" s="92">
        <f t="shared" si="0"/>
        <v>940975</v>
      </c>
      <c r="I33" s="92"/>
    </row>
    <row r="34" spans="2:9">
      <c r="B34" s="66" t="s">
        <v>56</v>
      </c>
      <c r="C34" s="47">
        <v>2031</v>
      </c>
      <c r="D34" s="92">
        <v>2095000</v>
      </c>
      <c r="E34" s="123">
        <v>0.05</v>
      </c>
      <c r="F34" s="92"/>
      <c r="G34" s="92">
        <v>940975</v>
      </c>
      <c r="H34" s="92">
        <f t="shared" si="0"/>
        <v>3035975</v>
      </c>
      <c r="I34" s="92">
        <f>H33+H34</f>
        <v>3976950</v>
      </c>
    </row>
    <row r="35" spans="2:9">
      <c r="B35" s="66" t="s">
        <v>55</v>
      </c>
      <c r="D35" s="93"/>
      <c r="E35" s="123"/>
      <c r="F35" s="92">
        <f>ROUND(+D35*E35/2,2)</f>
        <v>0</v>
      </c>
      <c r="G35" s="92">
        <v>888600</v>
      </c>
      <c r="H35" s="92">
        <f t="shared" si="0"/>
        <v>888600</v>
      </c>
      <c r="I35" s="92"/>
    </row>
    <row r="36" spans="2:9">
      <c r="B36" s="66" t="s">
        <v>56</v>
      </c>
      <c r="C36" s="47">
        <v>2032</v>
      </c>
      <c r="D36" s="92">
        <v>2200000</v>
      </c>
      <c r="E36" s="123">
        <v>0.05</v>
      </c>
      <c r="F36" s="92"/>
      <c r="G36" s="92">
        <v>888600</v>
      </c>
      <c r="H36" s="92">
        <f t="shared" si="0"/>
        <v>3088600</v>
      </c>
      <c r="I36" s="92">
        <f>H35+H36</f>
        <v>3977200</v>
      </c>
    </row>
    <row r="37" spans="2:9">
      <c r="B37" s="66" t="s">
        <v>55</v>
      </c>
      <c r="D37" s="93"/>
      <c r="E37" s="123"/>
      <c r="F37" s="92">
        <f>ROUND(+D37*E37/2,2)</f>
        <v>0</v>
      </c>
      <c r="G37" s="92">
        <v>833600</v>
      </c>
      <c r="H37" s="92">
        <f t="shared" si="0"/>
        <v>833600</v>
      </c>
      <c r="I37" s="92"/>
    </row>
    <row r="38" spans="2:9">
      <c r="B38" s="66" t="s">
        <v>56</v>
      </c>
      <c r="C38" s="47">
        <v>2033</v>
      </c>
      <c r="D38" s="92">
        <v>2305000</v>
      </c>
      <c r="E38" s="123">
        <v>4.4999999999999998E-2</v>
      </c>
      <c r="F38" s="92"/>
      <c r="G38" s="92">
        <v>833600</v>
      </c>
      <c r="H38" s="92">
        <f t="shared" si="0"/>
        <v>3138600</v>
      </c>
      <c r="I38" s="92">
        <f>H37+H38</f>
        <v>3972200</v>
      </c>
    </row>
    <row r="39" spans="2:9">
      <c r="B39" s="66" t="s">
        <v>55</v>
      </c>
      <c r="D39" s="93"/>
      <c r="E39" s="123"/>
      <c r="F39" s="92">
        <f>ROUND(+D39*E39/2,2)</f>
        <v>0</v>
      </c>
      <c r="G39" s="92">
        <v>781737.5</v>
      </c>
      <c r="H39" s="92">
        <f t="shared" si="0"/>
        <v>781737.5</v>
      </c>
      <c r="I39" s="92"/>
    </row>
    <row r="40" spans="2:9">
      <c r="B40" s="66" t="s">
        <v>56</v>
      </c>
      <c r="C40" s="47">
        <v>2034</v>
      </c>
      <c r="D40" s="93">
        <v>2410000</v>
      </c>
      <c r="E40" s="123">
        <v>5.2499999999999998E-2</v>
      </c>
      <c r="F40" s="92"/>
      <c r="G40" s="92">
        <v>781737.5</v>
      </c>
      <c r="H40" s="92">
        <f t="shared" si="0"/>
        <v>3191737.5</v>
      </c>
      <c r="I40" s="92">
        <f>H39+H40</f>
        <v>3973475</v>
      </c>
    </row>
    <row r="41" spans="2:9">
      <c r="B41" s="66" t="s">
        <v>55</v>
      </c>
      <c r="C41" s="47"/>
      <c r="D41" s="93"/>
      <c r="E41" s="123"/>
      <c r="F41" s="92"/>
      <c r="G41" s="92">
        <v>718475</v>
      </c>
      <c r="H41" s="92">
        <f t="shared" ref="H41:H58" si="1">+G41+D41</f>
        <v>718475</v>
      </c>
      <c r="I41" s="92"/>
    </row>
    <row r="42" spans="2:9">
      <c r="B42" s="66" t="s">
        <v>56</v>
      </c>
      <c r="C42" s="47">
        <v>2035</v>
      </c>
      <c r="D42" s="93">
        <v>2540000</v>
      </c>
      <c r="E42" s="123">
        <v>5.2499999999999998E-2</v>
      </c>
      <c r="F42" s="92"/>
      <c r="G42" s="92">
        <v>718475</v>
      </c>
      <c r="H42" s="92">
        <f t="shared" si="1"/>
        <v>3258475</v>
      </c>
      <c r="I42" s="92">
        <f>H41+H42</f>
        <v>3976950</v>
      </c>
    </row>
    <row r="43" spans="2:9">
      <c r="B43" s="66" t="s">
        <v>55</v>
      </c>
      <c r="C43" s="47"/>
      <c r="D43" s="93"/>
      <c r="E43" s="123"/>
      <c r="F43" s="92"/>
      <c r="G43" s="92">
        <v>651800</v>
      </c>
      <c r="H43" s="92">
        <f t="shared" si="1"/>
        <v>651800</v>
      </c>
      <c r="I43" s="92"/>
    </row>
    <row r="44" spans="2:9">
      <c r="B44" s="66" t="s">
        <v>56</v>
      </c>
      <c r="C44" s="47">
        <v>2036</v>
      </c>
      <c r="D44" s="93">
        <v>2670000</v>
      </c>
      <c r="E44" s="123">
        <v>5.2499999999999998E-2</v>
      </c>
      <c r="F44" s="92"/>
      <c r="G44" s="92">
        <v>651800</v>
      </c>
      <c r="H44" s="92">
        <f t="shared" si="1"/>
        <v>3321800</v>
      </c>
      <c r="I44" s="92">
        <f>H43+H44</f>
        <v>3973600</v>
      </c>
    </row>
    <row r="45" spans="2:9">
      <c r="B45" s="66" t="s">
        <v>55</v>
      </c>
      <c r="C45" s="47"/>
      <c r="D45" s="93"/>
      <c r="E45" s="123"/>
      <c r="F45" s="92"/>
      <c r="G45" s="92">
        <v>581712.5</v>
      </c>
      <c r="H45" s="92">
        <f t="shared" si="1"/>
        <v>581712.5</v>
      </c>
      <c r="I45" s="92"/>
    </row>
    <row r="46" spans="2:9">
      <c r="B46" s="66" t="s">
        <v>56</v>
      </c>
      <c r="C46" s="47">
        <v>2037</v>
      </c>
      <c r="D46" s="93">
        <v>2810000</v>
      </c>
      <c r="E46" s="123">
        <v>5.2499999999999998E-2</v>
      </c>
      <c r="F46" s="92"/>
      <c r="G46" s="92">
        <v>581712.5</v>
      </c>
      <c r="H46" s="92">
        <f t="shared" si="1"/>
        <v>3391712.5</v>
      </c>
      <c r="I46" s="92">
        <f>H45+H46</f>
        <v>3973425</v>
      </c>
    </row>
    <row r="47" spans="2:9">
      <c r="B47" s="66" t="s">
        <v>55</v>
      </c>
      <c r="C47" s="47"/>
      <c r="D47" s="93"/>
      <c r="E47" s="123"/>
      <c r="F47" s="92"/>
      <c r="G47" s="92">
        <v>507950</v>
      </c>
      <c r="H47" s="92">
        <f t="shared" si="1"/>
        <v>507950</v>
      </c>
      <c r="I47" s="92"/>
    </row>
    <row r="48" spans="2:9">
      <c r="B48" s="66" t="s">
        <v>56</v>
      </c>
      <c r="C48" s="47">
        <v>2038</v>
      </c>
      <c r="D48" s="93">
        <v>2960000</v>
      </c>
      <c r="E48" s="123">
        <v>5.2499999999999998E-2</v>
      </c>
      <c r="F48" s="92"/>
      <c r="G48" s="92">
        <v>507950</v>
      </c>
      <c r="H48" s="92">
        <f t="shared" si="1"/>
        <v>3467950</v>
      </c>
      <c r="I48" s="92">
        <f>H47+H48</f>
        <v>3975900</v>
      </c>
    </row>
    <row r="49" spans="2:9">
      <c r="B49" s="66" t="s">
        <v>55</v>
      </c>
      <c r="C49" s="47"/>
      <c r="D49" s="93"/>
      <c r="E49" s="123"/>
      <c r="F49" s="92"/>
      <c r="G49" s="92">
        <v>430250</v>
      </c>
      <c r="H49" s="92">
        <f t="shared" si="1"/>
        <v>430250</v>
      </c>
      <c r="I49" s="92"/>
    </row>
    <row r="50" spans="2:9">
      <c r="B50" s="66" t="s">
        <v>56</v>
      </c>
      <c r="C50" s="47">
        <v>2039</v>
      </c>
      <c r="D50" s="93">
        <v>3115000</v>
      </c>
      <c r="E50" s="123">
        <v>0.05</v>
      </c>
      <c r="F50" s="92"/>
      <c r="G50" s="92">
        <v>430250</v>
      </c>
      <c r="H50" s="92">
        <f t="shared" si="1"/>
        <v>3545250</v>
      </c>
      <c r="I50" s="92">
        <f>H49+H50</f>
        <v>3975500</v>
      </c>
    </row>
    <row r="51" spans="2:9">
      <c r="B51" s="66" t="s">
        <v>55</v>
      </c>
      <c r="C51" s="47"/>
      <c r="D51" s="93"/>
      <c r="E51" s="123"/>
      <c r="F51" s="92"/>
      <c r="G51" s="92">
        <v>352375</v>
      </c>
      <c r="H51" s="92">
        <f t="shared" si="1"/>
        <v>352375</v>
      </c>
      <c r="I51" s="92"/>
    </row>
    <row r="52" spans="2:9">
      <c r="B52" s="66" t="s">
        <v>56</v>
      </c>
      <c r="C52" s="47">
        <v>2040</v>
      </c>
      <c r="D52" s="93">
        <v>3270000</v>
      </c>
      <c r="E52" s="123">
        <v>0.05</v>
      </c>
      <c r="F52" s="92"/>
      <c r="G52" s="92">
        <v>352375</v>
      </c>
      <c r="H52" s="92">
        <f t="shared" si="1"/>
        <v>3622375</v>
      </c>
      <c r="I52" s="92">
        <f>H51+H52</f>
        <v>3974750</v>
      </c>
    </row>
    <row r="53" spans="2:9">
      <c r="B53" s="66" t="s">
        <v>55</v>
      </c>
      <c r="C53" s="47"/>
      <c r="D53" s="93"/>
      <c r="E53" s="123"/>
      <c r="F53" s="92"/>
      <c r="G53" s="92">
        <v>270625</v>
      </c>
      <c r="H53" s="92">
        <f t="shared" si="1"/>
        <v>270625</v>
      </c>
      <c r="I53" s="92"/>
    </row>
    <row r="54" spans="2:9">
      <c r="B54" s="66" t="s">
        <v>56</v>
      </c>
      <c r="C54" s="47">
        <v>2041</v>
      </c>
      <c r="D54" s="93">
        <v>3435000</v>
      </c>
      <c r="E54" s="123">
        <v>0.05</v>
      </c>
      <c r="F54" s="92"/>
      <c r="G54" s="92">
        <v>270625</v>
      </c>
      <c r="H54" s="92">
        <f t="shared" si="1"/>
        <v>3705625</v>
      </c>
      <c r="I54" s="92">
        <f>H53+H54</f>
        <v>3976250</v>
      </c>
    </row>
    <row r="55" spans="2:9">
      <c r="B55" s="66" t="s">
        <v>55</v>
      </c>
      <c r="C55" s="47"/>
      <c r="D55" s="93"/>
      <c r="E55" s="123"/>
      <c r="F55" s="92"/>
      <c r="G55" s="92">
        <v>184750</v>
      </c>
      <c r="H55" s="92">
        <f t="shared" si="1"/>
        <v>184750</v>
      </c>
      <c r="I55" s="92"/>
    </row>
    <row r="56" spans="2:9">
      <c r="B56" s="66" t="s">
        <v>56</v>
      </c>
      <c r="C56" s="47">
        <v>2042</v>
      </c>
      <c r="D56" s="93">
        <v>3605000</v>
      </c>
      <c r="E56" s="123">
        <v>0.05</v>
      </c>
      <c r="F56" s="92"/>
      <c r="G56" s="92">
        <v>184750</v>
      </c>
      <c r="H56" s="92">
        <f t="shared" si="1"/>
        <v>3789750</v>
      </c>
      <c r="I56" s="92">
        <f>H55+H56</f>
        <v>3974500</v>
      </c>
    </row>
    <row r="57" spans="2:9">
      <c r="B57" s="66" t="s">
        <v>55</v>
      </c>
      <c r="C57" s="47"/>
      <c r="D57" s="93"/>
      <c r="E57" s="123"/>
      <c r="F57" s="92"/>
      <c r="G57" s="92">
        <v>94625</v>
      </c>
      <c r="H57" s="92">
        <f t="shared" si="1"/>
        <v>94625</v>
      </c>
      <c r="I57" s="92"/>
    </row>
    <row r="58" spans="2:9">
      <c r="B58" s="66" t="s">
        <v>56</v>
      </c>
      <c r="C58" s="47">
        <v>2043</v>
      </c>
      <c r="D58" s="93">
        <v>3785000</v>
      </c>
      <c r="E58" s="123">
        <v>0.05</v>
      </c>
      <c r="F58" s="92"/>
      <c r="G58" s="92">
        <v>94625</v>
      </c>
      <c r="H58" s="92">
        <f t="shared" si="1"/>
        <v>3879625</v>
      </c>
      <c r="I58" s="92">
        <f>H57+H58</f>
        <v>3974250</v>
      </c>
    </row>
    <row r="59" spans="2:9" ht="6.75" customHeight="1">
      <c r="B59" s="66"/>
      <c r="C59" s="45"/>
      <c r="D59" s="48"/>
      <c r="E59" s="46"/>
      <c r="F59" s="48"/>
      <c r="G59" s="48"/>
      <c r="H59" s="48"/>
      <c r="I59" s="48"/>
    </row>
    <row r="60" spans="2:9" ht="6.75" customHeight="1">
      <c r="B60" s="66"/>
      <c r="C60" s="45"/>
      <c r="D60" s="50"/>
      <c r="E60" s="46"/>
      <c r="F60" s="50"/>
      <c r="G60" s="50"/>
      <c r="H60" s="50"/>
      <c r="I60" s="50"/>
    </row>
    <row r="61" spans="2:9">
      <c r="B61" s="49"/>
      <c r="C61" s="49"/>
      <c r="D61" s="162">
        <f>SUM(D11:D59)</f>
        <v>54740000</v>
      </c>
      <c r="E61" s="95"/>
      <c r="F61" s="94">
        <f>SUM(F11:F59)</f>
        <v>0</v>
      </c>
      <c r="G61" s="162">
        <f>SUM(G11:G59)</f>
        <v>40650337.5</v>
      </c>
      <c r="H61" s="162">
        <f>SUM(H11:H59)</f>
        <v>95390337.5</v>
      </c>
      <c r="I61" s="162">
        <f>SUM(I11:I59)</f>
        <v>95390337.5</v>
      </c>
    </row>
    <row r="62" spans="2:9">
      <c r="B62" s="49"/>
      <c r="C62" s="49"/>
      <c r="D62" s="50"/>
      <c r="E62" s="51"/>
      <c r="F62" s="50"/>
      <c r="G62" s="50"/>
      <c r="H62" s="50"/>
      <c r="I62" s="50"/>
    </row>
    <row r="63" spans="2:9">
      <c r="B63" s="68" t="s">
        <v>24</v>
      </c>
      <c r="C63" s="28"/>
      <c r="D63" s="28"/>
      <c r="E63" s="69"/>
      <c r="F63" s="70"/>
      <c r="G63" s="69">
        <v>61600000</v>
      </c>
      <c r="H63" s="70"/>
      <c r="I63" s="71"/>
    </row>
    <row r="64" spans="2:9">
      <c r="B64" s="72" t="s">
        <v>25</v>
      </c>
      <c r="C64" s="73"/>
      <c r="D64" s="15"/>
      <c r="E64" s="61"/>
      <c r="F64" s="62"/>
      <c r="G64" s="67">
        <f>G63-G65</f>
        <v>61600000</v>
      </c>
      <c r="H64" s="62"/>
      <c r="I64" s="74"/>
    </row>
    <row r="65" spans="2:9">
      <c r="B65" s="75" t="s">
        <v>26</v>
      </c>
      <c r="C65" s="76"/>
      <c r="D65" s="27"/>
      <c r="E65" s="77"/>
      <c r="F65" s="63"/>
      <c r="G65" s="78">
        <v>0</v>
      </c>
      <c r="H65" s="63"/>
      <c r="I65" s="79"/>
    </row>
    <row r="66" spans="2:9">
      <c r="B66" s="80"/>
      <c r="C66" s="73"/>
      <c r="D66" s="15"/>
      <c r="E66" s="61"/>
      <c r="F66" s="62"/>
      <c r="G66" s="67"/>
      <c r="H66" s="62"/>
      <c r="I66" s="62"/>
    </row>
    <row r="68" spans="2:9">
      <c r="B68" s="224" t="s">
        <v>34</v>
      </c>
      <c r="C68" s="224"/>
      <c r="D68" s="224"/>
      <c r="E68" s="224"/>
      <c r="F68" s="224"/>
      <c r="G68" s="224"/>
      <c r="H68" s="224"/>
      <c r="I68" s="224"/>
    </row>
    <row r="69" spans="2:9">
      <c r="B69" s="224" t="s">
        <v>23</v>
      </c>
      <c r="C69" s="224"/>
      <c r="D69" s="224"/>
      <c r="E69" s="224"/>
      <c r="F69" s="224"/>
      <c r="G69" s="224"/>
      <c r="H69" s="224"/>
      <c r="I69" s="224"/>
    </row>
    <row r="70" spans="2:9">
      <c r="B70" s="224" t="s">
        <v>61</v>
      </c>
      <c r="C70" s="224"/>
      <c r="D70" s="224"/>
      <c r="E70" s="224"/>
      <c r="F70" s="224"/>
      <c r="G70" s="224"/>
      <c r="H70" s="224"/>
      <c r="I70" s="224"/>
    </row>
    <row r="71" spans="2:9">
      <c r="B71" s="224" t="s">
        <v>62</v>
      </c>
      <c r="C71" s="224"/>
      <c r="D71" s="224"/>
      <c r="E71" s="224"/>
      <c r="F71" s="224"/>
      <c r="G71" s="224"/>
      <c r="H71" s="224"/>
      <c r="I71" s="224"/>
    </row>
    <row r="72" spans="2:9">
      <c r="B72" s="64" t="s">
        <v>63</v>
      </c>
      <c r="C72" s="53"/>
      <c r="D72" s="53"/>
      <c r="E72" s="53"/>
      <c r="F72" s="53"/>
      <c r="G72" s="53"/>
      <c r="H72" s="53"/>
      <c r="I72" s="53"/>
    </row>
    <row r="73" spans="2:9">
      <c r="B73" s="64" t="s">
        <v>64</v>
      </c>
      <c r="C73" s="65"/>
      <c r="D73" s="65"/>
      <c r="E73" s="65"/>
      <c r="F73" s="65"/>
      <c r="G73" s="65"/>
      <c r="H73" s="65"/>
      <c r="I73" s="65"/>
    </row>
    <row r="74" spans="2:9">
      <c r="B74" s="57"/>
      <c r="C74" s="58"/>
      <c r="D74" s="54"/>
      <c r="E74" s="55"/>
      <c r="F74" s="56" t="s">
        <v>15</v>
      </c>
      <c r="G74" s="54"/>
      <c r="H74" s="54"/>
      <c r="I74" s="54"/>
    </row>
    <row r="75" spans="2:9">
      <c r="B75" s="225" t="s">
        <v>19</v>
      </c>
      <c r="C75" s="225"/>
      <c r="D75" s="59" t="s">
        <v>14</v>
      </c>
      <c r="E75" s="60" t="s">
        <v>20</v>
      </c>
      <c r="F75" s="59" t="s">
        <v>21</v>
      </c>
      <c r="G75" s="59" t="s">
        <v>15</v>
      </c>
      <c r="H75" s="59" t="s">
        <v>16</v>
      </c>
      <c r="I75" s="59" t="s">
        <v>22</v>
      </c>
    </row>
    <row r="77" spans="2:9">
      <c r="B77" s="66"/>
      <c r="C77" s="47"/>
      <c r="D77" s="92"/>
      <c r="E77" s="123"/>
      <c r="F77" s="92">
        <f t="shared" ref="F77" si="2">ROUND(+D77*E77/2,2)</f>
        <v>0</v>
      </c>
      <c r="G77" s="92"/>
      <c r="H77" s="92"/>
      <c r="I77" s="92"/>
    </row>
    <row r="78" spans="2:9">
      <c r="B78" s="66" t="s">
        <v>56</v>
      </c>
      <c r="C78" s="47">
        <v>2021</v>
      </c>
      <c r="D78" s="92"/>
      <c r="E78" s="123">
        <v>3.5000000000000003E-2</v>
      </c>
      <c r="F78" s="92"/>
      <c r="G78" s="92">
        <v>409106.43</v>
      </c>
      <c r="H78" s="92">
        <f t="shared" ref="H78:H138" si="3">+G78+D78</f>
        <v>409106.43</v>
      </c>
      <c r="I78" s="92">
        <f>H77+H78</f>
        <v>409106.43</v>
      </c>
    </row>
    <row r="79" spans="2:9">
      <c r="B79" s="66" t="s">
        <v>55</v>
      </c>
      <c r="D79" s="92"/>
      <c r="E79" s="123"/>
      <c r="F79" s="92">
        <f t="shared" ref="F79" si="4">ROUND(+D79*E79/2,2)</f>
        <v>0</v>
      </c>
      <c r="G79" s="92">
        <f t="shared" ref="G79:G88" si="5">+G78-F78</f>
        <v>409106.43</v>
      </c>
      <c r="H79" s="92">
        <f t="shared" si="3"/>
        <v>409106.43</v>
      </c>
      <c r="I79" s="92"/>
    </row>
    <row r="80" spans="2:9">
      <c r="B80" s="66" t="s">
        <v>56</v>
      </c>
      <c r="C80" s="47">
        <v>2022</v>
      </c>
      <c r="D80" s="92"/>
      <c r="E80" s="123">
        <v>3.5000000000000003E-2</v>
      </c>
      <c r="F80" s="92"/>
      <c r="G80" s="92">
        <f t="shared" si="5"/>
        <v>409106.43</v>
      </c>
      <c r="H80" s="92">
        <f t="shared" si="3"/>
        <v>409106.43</v>
      </c>
      <c r="I80" s="92">
        <f>H79+H80</f>
        <v>818212.86</v>
      </c>
    </row>
    <row r="81" spans="2:9">
      <c r="B81" s="66" t="s">
        <v>55</v>
      </c>
      <c r="D81" s="92"/>
      <c r="E81" s="123"/>
      <c r="F81" s="92">
        <f t="shared" ref="F81" si="6">ROUND(+D81*E81/2,2)</f>
        <v>0</v>
      </c>
      <c r="G81" s="92">
        <f t="shared" si="5"/>
        <v>409106.43</v>
      </c>
      <c r="H81" s="92">
        <f t="shared" si="3"/>
        <v>409106.43</v>
      </c>
      <c r="I81" s="92"/>
    </row>
    <row r="82" spans="2:9">
      <c r="B82" s="66" t="s">
        <v>56</v>
      </c>
      <c r="C82" s="47">
        <v>2023</v>
      </c>
      <c r="D82" s="92"/>
      <c r="E82" s="123">
        <v>3.5000000000000003E-2</v>
      </c>
      <c r="F82" s="92"/>
      <c r="G82" s="92">
        <f t="shared" ref="G82" si="7">+G81-F81</f>
        <v>409106.43</v>
      </c>
      <c r="H82" s="92">
        <f t="shared" si="3"/>
        <v>409106.43</v>
      </c>
      <c r="I82" s="92">
        <f>H81+H82</f>
        <v>818212.86</v>
      </c>
    </row>
    <row r="83" spans="2:9">
      <c r="B83" s="66" t="s">
        <v>55</v>
      </c>
      <c r="D83" s="93"/>
      <c r="E83" s="123"/>
      <c r="F83" s="92">
        <f t="shared" ref="F83" si="8">ROUND(+D83*E83/2,2)</f>
        <v>0</v>
      </c>
      <c r="G83" s="92">
        <f t="shared" si="5"/>
        <v>409106.43</v>
      </c>
      <c r="H83" s="92">
        <f t="shared" si="3"/>
        <v>409106.43</v>
      </c>
      <c r="I83" s="92"/>
    </row>
    <row r="84" spans="2:9">
      <c r="B84" s="66" t="s">
        <v>56</v>
      </c>
      <c r="C84" s="47">
        <v>2024</v>
      </c>
      <c r="D84" s="92"/>
      <c r="E84" s="123">
        <v>3.5000000000000003E-2</v>
      </c>
      <c r="F84" s="92"/>
      <c r="G84" s="92">
        <f t="shared" ref="G84" si="9">+G83-F83</f>
        <v>409106.43</v>
      </c>
      <c r="H84" s="92">
        <f t="shared" si="3"/>
        <v>409106.43</v>
      </c>
      <c r="I84" s="92">
        <f>H83+H84</f>
        <v>818212.86</v>
      </c>
    </row>
    <row r="85" spans="2:9">
      <c r="B85" s="66" t="s">
        <v>55</v>
      </c>
      <c r="D85" s="93"/>
      <c r="E85" s="123"/>
      <c r="F85" s="92">
        <f>ROUND(+D85*E85/2,2)</f>
        <v>0</v>
      </c>
      <c r="G85" s="92">
        <f t="shared" si="5"/>
        <v>409106.43</v>
      </c>
      <c r="H85" s="92">
        <f t="shared" si="3"/>
        <v>409106.43</v>
      </c>
      <c r="I85" s="92"/>
    </row>
    <row r="86" spans="2:9">
      <c r="B86" s="66" t="s">
        <v>56</v>
      </c>
      <c r="C86" s="47">
        <v>2025</v>
      </c>
      <c r="D86" s="92"/>
      <c r="E86" s="123">
        <v>3.5000000000000003E-2</v>
      </c>
      <c r="F86" s="92"/>
      <c r="G86" s="92">
        <f t="shared" si="5"/>
        <v>409106.43</v>
      </c>
      <c r="H86" s="92">
        <f t="shared" si="3"/>
        <v>409106.43</v>
      </c>
      <c r="I86" s="92">
        <f>H85+H86</f>
        <v>818212.86</v>
      </c>
    </row>
    <row r="87" spans="2:9">
      <c r="B87" s="66" t="s">
        <v>55</v>
      </c>
      <c r="D87" s="93"/>
      <c r="E87" s="123"/>
      <c r="F87" s="92">
        <f>ROUND(+D87*E87/2,2)</f>
        <v>0</v>
      </c>
      <c r="G87" s="92">
        <f t="shared" si="5"/>
        <v>409106.43</v>
      </c>
      <c r="H87" s="92">
        <f t="shared" si="3"/>
        <v>409106.43</v>
      </c>
      <c r="I87" s="92"/>
    </row>
    <row r="88" spans="2:9">
      <c r="B88" s="66" t="s">
        <v>56</v>
      </c>
      <c r="C88" s="47">
        <v>2026</v>
      </c>
      <c r="D88" s="92">
        <v>210000</v>
      </c>
      <c r="E88" s="123">
        <v>3.5000000000000003E-2</v>
      </c>
      <c r="F88" s="92"/>
      <c r="G88" s="92">
        <f t="shared" si="5"/>
        <v>409106.43</v>
      </c>
      <c r="H88" s="92">
        <f t="shared" si="3"/>
        <v>619106.42999999993</v>
      </c>
      <c r="I88" s="92">
        <f>H87+H88</f>
        <v>1028212.8599999999</v>
      </c>
    </row>
    <row r="89" spans="2:9">
      <c r="B89" s="66" t="s">
        <v>55</v>
      </c>
      <c r="D89" s="93"/>
      <c r="E89" s="123"/>
      <c r="F89" s="92">
        <f>ROUND(+D89*E89/2,2)</f>
        <v>0</v>
      </c>
      <c r="G89" s="92">
        <v>405431.43</v>
      </c>
      <c r="H89" s="92">
        <f t="shared" si="3"/>
        <v>405431.43</v>
      </c>
      <c r="I89" s="92"/>
    </row>
    <row r="90" spans="2:9">
      <c r="B90" s="66" t="s">
        <v>56</v>
      </c>
      <c r="C90" s="47">
        <v>2027</v>
      </c>
      <c r="D90" s="92">
        <v>212000</v>
      </c>
      <c r="E90" s="123">
        <v>3.5000000000000003E-2</v>
      </c>
      <c r="F90" s="92"/>
      <c r="G90" s="92">
        <v>405431.43</v>
      </c>
      <c r="H90" s="92">
        <f t="shared" si="3"/>
        <v>617431.42999999993</v>
      </c>
      <c r="I90" s="92">
        <f>H89+H90</f>
        <v>1022862.8599999999</v>
      </c>
    </row>
    <row r="91" spans="2:9">
      <c r="B91" s="66" t="s">
        <v>55</v>
      </c>
      <c r="D91" s="93"/>
      <c r="E91" s="123"/>
      <c r="F91" s="92">
        <f>ROUND(+D91*E91/2,2)</f>
        <v>0</v>
      </c>
      <c r="G91" s="92">
        <v>401721.43</v>
      </c>
      <c r="H91" s="92">
        <f t="shared" si="3"/>
        <v>401721.43</v>
      </c>
      <c r="I91" s="92"/>
    </row>
    <row r="92" spans="2:9">
      <c r="B92" s="66" t="s">
        <v>56</v>
      </c>
      <c r="C92" s="47">
        <v>2028</v>
      </c>
      <c r="D92" s="92">
        <v>232000</v>
      </c>
      <c r="E92" s="123">
        <v>3.5000000000000003E-2</v>
      </c>
      <c r="F92" s="92"/>
      <c r="G92" s="92">
        <f t="shared" ref="G92:G138" si="10">+G91-F91</f>
        <v>401721.43</v>
      </c>
      <c r="H92" s="92">
        <f t="shared" si="3"/>
        <v>633721.42999999993</v>
      </c>
      <c r="I92" s="92">
        <f>H91+H92</f>
        <v>1035442.8599999999</v>
      </c>
    </row>
    <row r="93" spans="2:9">
      <c r="B93" s="66" t="s">
        <v>55</v>
      </c>
      <c r="D93" s="93"/>
      <c r="E93" s="123"/>
      <c r="F93" s="92">
        <f>ROUND(+D93*E93/2,2)</f>
        <v>0</v>
      </c>
      <c r="G93" s="92">
        <v>397661.43</v>
      </c>
      <c r="H93" s="92">
        <f t="shared" si="3"/>
        <v>397661.43</v>
      </c>
      <c r="I93" s="92"/>
    </row>
    <row r="94" spans="2:9">
      <c r="B94" s="66" t="s">
        <v>56</v>
      </c>
      <c r="C94" s="47">
        <v>2029</v>
      </c>
      <c r="D94" s="92">
        <v>255000</v>
      </c>
      <c r="E94" s="123">
        <v>3.5000000000000003E-2</v>
      </c>
      <c r="F94" s="92"/>
      <c r="G94" s="92">
        <f t="shared" si="10"/>
        <v>397661.43</v>
      </c>
      <c r="H94" s="92">
        <f t="shared" si="3"/>
        <v>652661.42999999993</v>
      </c>
      <c r="I94" s="92">
        <f>H93+H94</f>
        <v>1050322.8599999999</v>
      </c>
    </row>
    <row r="95" spans="2:9">
      <c r="B95" s="66" t="s">
        <v>55</v>
      </c>
      <c r="D95" s="93"/>
      <c r="E95" s="123"/>
      <c r="F95" s="92">
        <f>ROUND(+D95*E95/2,2)</f>
        <v>0</v>
      </c>
      <c r="G95" s="92">
        <v>393198.93</v>
      </c>
      <c r="H95" s="92">
        <f t="shared" si="3"/>
        <v>393198.93</v>
      </c>
      <c r="I95" s="92"/>
    </row>
    <row r="96" spans="2:9">
      <c r="B96" s="66" t="s">
        <v>56</v>
      </c>
      <c r="C96" s="47">
        <v>2030</v>
      </c>
      <c r="D96" s="92">
        <v>284000</v>
      </c>
      <c r="E96" s="123">
        <v>3.5000000000000003E-2</v>
      </c>
      <c r="F96" s="92"/>
      <c r="G96" s="92">
        <f t="shared" si="10"/>
        <v>393198.93</v>
      </c>
      <c r="H96" s="92">
        <f t="shared" si="3"/>
        <v>677198.92999999993</v>
      </c>
      <c r="I96" s="92">
        <f>H95+H96</f>
        <v>1070397.8599999999</v>
      </c>
    </row>
    <row r="97" spans="2:9">
      <c r="B97" s="66" t="s">
        <v>55</v>
      </c>
      <c r="D97" s="93"/>
      <c r="E97" s="123"/>
      <c r="F97" s="92">
        <f>ROUND(+D97*E97/2,2)</f>
        <v>0</v>
      </c>
      <c r="G97" s="92">
        <v>388228.93</v>
      </c>
      <c r="H97" s="92">
        <f t="shared" si="3"/>
        <v>388228.93</v>
      </c>
      <c r="I97" s="92"/>
    </row>
    <row r="98" spans="2:9">
      <c r="B98" s="66" t="s">
        <v>56</v>
      </c>
      <c r="C98" s="47">
        <v>2031</v>
      </c>
      <c r="D98" s="92">
        <v>305000</v>
      </c>
      <c r="E98" s="123">
        <v>3.5000000000000003E-2</v>
      </c>
      <c r="F98" s="92"/>
      <c r="G98" s="92">
        <f t="shared" si="10"/>
        <v>388228.93</v>
      </c>
      <c r="H98" s="92">
        <f t="shared" si="3"/>
        <v>693228.92999999993</v>
      </c>
      <c r="I98" s="92">
        <f>H97+H98</f>
        <v>1081457.8599999999</v>
      </c>
    </row>
    <row r="99" spans="2:9">
      <c r="B99" s="66" t="s">
        <v>55</v>
      </c>
      <c r="D99" s="93"/>
      <c r="E99" s="123"/>
      <c r="F99" s="92">
        <f>ROUND(+D99*E99/2,2)</f>
        <v>0</v>
      </c>
      <c r="G99" s="92">
        <v>382891.43</v>
      </c>
      <c r="H99" s="92">
        <f t="shared" si="3"/>
        <v>382891.43</v>
      </c>
      <c r="I99" s="92"/>
    </row>
    <row r="100" spans="2:9">
      <c r="B100" s="66" t="s">
        <v>56</v>
      </c>
      <c r="C100" s="47">
        <v>2032</v>
      </c>
      <c r="D100" s="92">
        <v>315000</v>
      </c>
      <c r="E100" s="123">
        <v>3.5000000000000003E-2</v>
      </c>
      <c r="F100" s="92"/>
      <c r="G100" s="92">
        <f t="shared" si="10"/>
        <v>382891.43</v>
      </c>
      <c r="H100" s="92">
        <f t="shared" si="3"/>
        <v>697891.42999999993</v>
      </c>
      <c r="I100" s="92">
        <f>H99+H100</f>
        <v>1080782.8599999999</v>
      </c>
    </row>
    <row r="101" spans="2:9">
      <c r="B101" s="66" t="s">
        <v>55</v>
      </c>
      <c r="D101" s="93"/>
      <c r="E101" s="123"/>
      <c r="F101" s="92">
        <f>ROUND(+D101*E101/2,2)</f>
        <v>0</v>
      </c>
      <c r="G101" s="92">
        <v>377378.93</v>
      </c>
      <c r="H101" s="92">
        <f t="shared" si="3"/>
        <v>377378.93</v>
      </c>
      <c r="I101" s="92"/>
    </row>
    <row r="102" spans="2:9">
      <c r="B102" s="66" t="s">
        <v>56</v>
      </c>
      <c r="C102" s="47">
        <v>2033</v>
      </c>
      <c r="D102" s="92">
        <v>320000</v>
      </c>
      <c r="E102" s="123">
        <v>3.5000000000000003E-2</v>
      </c>
      <c r="F102" s="92"/>
      <c r="G102" s="92">
        <f t="shared" si="10"/>
        <v>377378.93</v>
      </c>
      <c r="H102" s="92">
        <f t="shared" si="3"/>
        <v>697378.92999999993</v>
      </c>
      <c r="I102" s="92">
        <f>H101+H102</f>
        <v>1074757.8599999999</v>
      </c>
    </row>
    <row r="103" spans="2:9">
      <c r="B103" s="66" t="s">
        <v>55</v>
      </c>
      <c r="D103" s="93"/>
      <c r="E103" s="123"/>
      <c r="F103" s="92">
        <f>ROUND(+D103*E103/2,2)</f>
        <v>0</v>
      </c>
      <c r="G103" s="92">
        <v>371778.93</v>
      </c>
      <c r="H103" s="92">
        <f t="shared" si="3"/>
        <v>371778.93</v>
      </c>
      <c r="I103" s="92"/>
    </row>
    <row r="104" spans="2:9">
      <c r="B104" s="66" t="s">
        <v>56</v>
      </c>
      <c r="C104" s="47">
        <v>2034</v>
      </c>
      <c r="D104" s="92">
        <v>330000</v>
      </c>
      <c r="E104" s="123">
        <v>3.5000000000000003E-2</v>
      </c>
      <c r="F104" s="92"/>
      <c r="G104" s="92">
        <f t="shared" si="10"/>
        <v>371778.93</v>
      </c>
      <c r="H104" s="92">
        <f t="shared" si="3"/>
        <v>701778.92999999993</v>
      </c>
      <c r="I104" s="92">
        <f>H103+H104</f>
        <v>1073557.8599999999</v>
      </c>
    </row>
    <row r="105" spans="2:9">
      <c r="B105" s="66" t="s">
        <v>55</v>
      </c>
      <c r="D105" s="93"/>
      <c r="E105" s="123"/>
      <c r="F105" s="92">
        <f>ROUND(+D105*E105/2,2)</f>
        <v>0</v>
      </c>
      <c r="G105" s="92">
        <v>366003.93</v>
      </c>
      <c r="H105" s="92">
        <f t="shared" si="3"/>
        <v>366003.93</v>
      </c>
      <c r="I105" s="92"/>
    </row>
    <row r="106" spans="2:9">
      <c r="B106" s="66" t="s">
        <v>56</v>
      </c>
      <c r="C106" s="47">
        <v>2035</v>
      </c>
      <c r="D106" s="92">
        <v>330000</v>
      </c>
      <c r="E106" s="123">
        <v>3.5000000000000003E-2</v>
      </c>
      <c r="F106" s="92"/>
      <c r="G106" s="92">
        <f t="shared" si="10"/>
        <v>366003.93</v>
      </c>
      <c r="H106" s="92">
        <f t="shared" si="3"/>
        <v>696003.92999999993</v>
      </c>
      <c r="I106" s="92">
        <f>H105+H106</f>
        <v>1062007.8599999999</v>
      </c>
    </row>
    <row r="107" spans="2:9">
      <c r="B107" s="66" t="s">
        <v>55</v>
      </c>
      <c r="D107" s="93"/>
      <c r="E107" s="123"/>
      <c r="F107" s="92">
        <f>ROUND(+D107*E107/2,2)</f>
        <v>0</v>
      </c>
      <c r="G107" s="92">
        <v>360228.93</v>
      </c>
      <c r="H107" s="92">
        <f t="shared" si="3"/>
        <v>360228.93</v>
      </c>
      <c r="I107" s="92"/>
    </row>
    <row r="108" spans="2:9">
      <c r="B108" s="66" t="s">
        <v>56</v>
      </c>
      <c r="C108" s="47">
        <v>2036</v>
      </c>
      <c r="D108" s="93">
        <v>400000</v>
      </c>
      <c r="E108" s="123">
        <v>3.5000000000000003E-2</v>
      </c>
      <c r="F108" s="92"/>
      <c r="G108" s="92">
        <f t="shared" si="10"/>
        <v>360228.93</v>
      </c>
      <c r="H108" s="92">
        <f t="shared" si="3"/>
        <v>760228.92999999993</v>
      </c>
      <c r="I108" s="92">
        <f>H107+H108</f>
        <v>1120457.8599999999</v>
      </c>
    </row>
    <row r="109" spans="2:9">
      <c r="B109" s="66" t="s">
        <v>55</v>
      </c>
      <c r="C109" s="47"/>
      <c r="D109" s="93"/>
      <c r="E109" s="123"/>
      <c r="F109" s="92"/>
      <c r="G109" s="92">
        <v>353228.93</v>
      </c>
      <c r="H109" s="92">
        <f t="shared" si="3"/>
        <v>353228.93</v>
      </c>
      <c r="I109" s="92"/>
    </row>
    <row r="110" spans="2:9">
      <c r="B110" s="66" t="s">
        <v>56</v>
      </c>
      <c r="C110" s="47">
        <v>2037</v>
      </c>
      <c r="D110" s="93">
        <v>710000</v>
      </c>
      <c r="E110" s="123">
        <v>3.5000000000000003E-2</v>
      </c>
      <c r="F110" s="92"/>
      <c r="G110" s="92">
        <f t="shared" si="10"/>
        <v>353228.93</v>
      </c>
      <c r="H110" s="92">
        <f t="shared" si="3"/>
        <v>1063228.93</v>
      </c>
      <c r="I110" s="92">
        <f>H109+H110</f>
        <v>1416457.8599999999</v>
      </c>
    </row>
    <row r="111" spans="2:9">
      <c r="B111" s="66" t="s">
        <v>55</v>
      </c>
      <c r="C111" s="47"/>
      <c r="D111" s="93"/>
      <c r="E111" s="123"/>
      <c r="F111" s="92"/>
      <c r="G111" s="92">
        <v>340803.93</v>
      </c>
      <c r="H111" s="92">
        <f t="shared" si="3"/>
        <v>340803.93</v>
      </c>
      <c r="I111" s="92"/>
    </row>
    <row r="112" spans="2:9">
      <c r="B112" s="66" t="s">
        <v>56</v>
      </c>
      <c r="C112" s="47">
        <v>2038</v>
      </c>
      <c r="D112" s="93">
        <v>719000</v>
      </c>
      <c r="E112" s="123">
        <v>3.5000000000000003E-2</v>
      </c>
      <c r="F112" s="92"/>
      <c r="G112" s="92">
        <f t="shared" si="10"/>
        <v>340803.93</v>
      </c>
      <c r="H112" s="92">
        <f t="shared" si="3"/>
        <v>1059803.93</v>
      </c>
      <c r="I112" s="92">
        <f>H111+H112</f>
        <v>1400607.8599999999</v>
      </c>
    </row>
    <row r="113" spans="2:9">
      <c r="B113" s="66" t="s">
        <v>55</v>
      </c>
      <c r="C113" s="47"/>
      <c r="D113" s="93"/>
      <c r="E113" s="123"/>
      <c r="F113" s="92"/>
      <c r="G113" s="92">
        <v>328221.43</v>
      </c>
      <c r="H113" s="92">
        <f t="shared" si="3"/>
        <v>328221.43</v>
      </c>
      <c r="I113" s="92"/>
    </row>
    <row r="114" spans="2:9">
      <c r="B114" s="66" t="s">
        <v>56</v>
      </c>
      <c r="C114" s="47">
        <v>2039</v>
      </c>
      <c r="D114" s="93">
        <v>910000</v>
      </c>
      <c r="E114" s="123">
        <v>3.5000000000000003E-2</v>
      </c>
      <c r="F114" s="92"/>
      <c r="G114" s="92">
        <f t="shared" si="10"/>
        <v>328221.43</v>
      </c>
      <c r="H114" s="92">
        <f t="shared" si="3"/>
        <v>1238221.43</v>
      </c>
      <c r="I114" s="92">
        <f>H113+H114</f>
        <v>1566442.8599999999</v>
      </c>
    </row>
    <row r="115" spans="2:9">
      <c r="B115" s="66" t="s">
        <v>55</v>
      </c>
      <c r="C115" s="47"/>
      <c r="D115" s="93"/>
      <c r="E115" s="123"/>
      <c r="F115" s="92"/>
      <c r="G115" s="92">
        <v>312296.43</v>
      </c>
      <c r="H115" s="92">
        <f t="shared" si="3"/>
        <v>312296.43</v>
      </c>
      <c r="I115" s="92"/>
    </row>
    <row r="116" spans="2:9">
      <c r="B116" s="66" t="s">
        <v>56</v>
      </c>
      <c r="C116" s="47">
        <v>2040</v>
      </c>
      <c r="D116" s="93">
        <v>980000</v>
      </c>
      <c r="E116" s="123">
        <v>3.5000000000000003E-2</v>
      </c>
      <c r="F116" s="92"/>
      <c r="G116" s="92">
        <f t="shared" si="10"/>
        <v>312296.43</v>
      </c>
      <c r="H116" s="92">
        <f t="shared" si="3"/>
        <v>1292296.43</v>
      </c>
      <c r="I116" s="92">
        <f>H115+H116</f>
        <v>1604592.8599999999</v>
      </c>
    </row>
    <row r="117" spans="2:9">
      <c r="B117" s="66" t="s">
        <v>55</v>
      </c>
      <c r="C117" s="47"/>
      <c r="D117" s="93"/>
      <c r="E117" s="123"/>
      <c r="F117" s="92"/>
      <c r="G117" s="92">
        <v>295146.43</v>
      </c>
      <c r="H117" s="92">
        <f t="shared" si="3"/>
        <v>295146.43</v>
      </c>
      <c r="I117" s="92"/>
    </row>
    <row r="118" spans="2:9">
      <c r="B118" s="66" t="s">
        <v>56</v>
      </c>
      <c r="C118" s="47">
        <v>2041</v>
      </c>
      <c r="D118" s="93">
        <v>1080000</v>
      </c>
      <c r="E118" s="123">
        <v>3.5000000000000003E-2</v>
      </c>
      <c r="F118" s="92"/>
      <c r="G118" s="92">
        <f t="shared" si="10"/>
        <v>295146.43</v>
      </c>
      <c r="H118" s="92">
        <f t="shared" si="3"/>
        <v>1375146.43</v>
      </c>
      <c r="I118" s="92">
        <f>H117+H118</f>
        <v>1670292.8599999999</v>
      </c>
    </row>
    <row r="119" spans="2:9">
      <c r="B119" s="66" t="s">
        <v>55</v>
      </c>
      <c r="C119" s="47"/>
      <c r="D119" s="93"/>
      <c r="E119" s="123"/>
      <c r="F119" s="92"/>
      <c r="G119" s="92">
        <v>276246.43</v>
      </c>
      <c r="H119" s="92">
        <f t="shared" si="3"/>
        <v>276246.43</v>
      </c>
      <c r="I119" s="92"/>
    </row>
    <row r="120" spans="2:9">
      <c r="B120" s="66" t="s">
        <v>56</v>
      </c>
      <c r="C120" s="47">
        <v>2042</v>
      </c>
      <c r="D120" s="93">
        <v>1254000</v>
      </c>
      <c r="E120" s="123">
        <v>3.5000000000000003E-2</v>
      </c>
      <c r="F120" s="92"/>
      <c r="G120" s="92">
        <f t="shared" si="10"/>
        <v>276246.43</v>
      </c>
      <c r="H120" s="92">
        <f t="shared" si="3"/>
        <v>1530246.43</v>
      </c>
      <c r="I120" s="92">
        <f>H119+H120</f>
        <v>1806492.8599999999</v>
      </c>
    </row>
    <row r="121" spans="2:9">
      <c r="B121" s="66" t="s">
        <v>55</v>
      </c>
      <c r="C121" s="47"/>
      <c r="D121" s="93"/>
      <c r="E121" s="123"/>
      <c r="F121" s="92"/>
      <c r="G121" s="92">
        <v>254301.43</v>
      </c>
      <c r="H121" s="92">
        <f t="shared" si="3"/>
        <v>254301.43</v>
      </c>
      <c r="I121" s="92"/>
    </row>
    <row r="122" spans="2:9">
      <c r="B122" s="66" t="s">
        <v>56</v>
      </c>
      <c r="C122" s="47">
        <v>2043</v>
      </c>
      <c r="D122" s="93">
        <v>1310000</v>
      </c>
      <c r="E122" s="123">
        <v>3.5000000000000003E-2</v>
      </c>
      <c r="F122" s="92"/>
      <c r="G122" s="92">
        <f t="shared" si="10"/>
        <v>254301.43</v>
      </c>
      <c r="H122" s="92">
        <f t="shared" si="3"/>
        <v>1564301.43</v>
      </c>
      <c r="I122" s="92">
        <f>H121+H122</f>
        <v>1818602.8599999999</v>
      </c>
    </row>
    <row r="123" spans="2:9">
      <c r="B123" s="66" t="s">
        <v>55</v>
      </c>
      <c r="C123" s="47"/>
      <c r="D123" s="93"/>
      <c r="E123" s="123"/>
      <c r="F123" s="92"/>
      <c r="G123" s="92">
        <v>231376.43</v>
      </c>
      <c r="H123" s="92">
        <f t="shared" si="3"/>
        <v>231376.43</v>
      </c>
      <c r="I123" s="92"/>
    </row>
    <row r="124" spans="2:9">
      <c r="B124" s="66" t="s">
        <v>56</v>
      </c>
      <c r="C124" s="47">
        <v>2044</v>
      </c>
      <c r="D124" s="93">
        <v>1369000</v>
      </c>
      <c r="E124" s="123">
        <v>3.5000000000000003E-2</v>
      </c>
      <c r="F124" s="92"/>
      <c r="G124" s="92">
        <f t="shared" si="10"/>
        <v>231376.43</v>
      </c>
      <c r="H124" s="92">
        <f t="shared" si="3"/>
        <v>1600376.43</v>
      </c>
      <c r="I124" s="92">
        <f>H123+H124</f>
        <v>1831752.8599999999</v>
      </c>
    </row>
    <row r="125" spans="2:9">
      <c r="B125" s="66" t="s">
        <v>55</v>
      </c>
      <c r="C125" s="47"/>
      <c r="D125" s="93"/>
      <c r="E125" s="123"/>
      <c r="F125" s="92"/>
      <c r="G125" s="92">
        <v>207418.93</v>
      </c>
      <c r="H125" s="92">
        <f t="shared" si="3"/>
        <v>207418.93</v>
      </c>
      <c r="I125" s="92"/>
    </row>
    <row r="126" spans="2:9">
      <c r="B126" s="66" t="s">
        <v>56</v>
      </c>
      <c r="C126" s="47">
        <v>2045</v>
      </c>
      <c r="D126" s="93">
        <v>1418000</v>
      </c>
      <c r="E126" s="123">
        <v>3.5000000000000003E-2</v>
      </c>
      <c r="F126" s="92"/>
      <c r="G126" s="92">
        <f t="shared" si="10"/>
        <v>207418.93</v>
      </c>
      <c r="H126" s="92">
        <f t="shared" si="3"/>
        <v>1625418.93</v>
      </c>
      <c r="I126" s="92">
        <f>H125+H126</f>
        <v>1832837.8599999999</v>
      </c>
    </row>
    <row r="127" spans="2:9">
      <c r="B127" s="66" t="s">
        <v>55</v>
      </c>
      <c r="C127" s="47"/>
      <c r="D127" s="93"/>
      <c r="E127" s="123"/>
      <c r="F127" s="92"/>
      <c r="G127" s="92">
        <v>182603.93</v>
      </c>
      <c r="H127" s="92">
        <f t="shared" si="3"/>
        <v>182603.93</v>
      </c>
      <c r="I127" s="92"/>
    </row>
    <row r="128" spans="2:9">
      <c r="B128" s="66" t="s">
        <v>56</v>
      </c>
      <c r="C128" s="47">
        <v>2046</v>
      </c>
      <c r="D128" s="93">
        <v>1465000</v>
      </c>
      <c r="E128" s="123">
        <v>3.5000000000000003E-2</v>
      </c>
      <c r="F128" s="92"/>
      <c r="G128" s="92">
        <f t="shared" si="10"/>
        <v>182603.93</v>
      </c>
      <c r="H128" s="92">
        <f t="shared" si="3"/>
        <v>1647603.93</v>
      </c>
      <c r="I128" s="92">
        <f>H127+H128</f>
        <v>1830207.8599999999</v>
      </c>
    </row>
    <row r="129" spans="2:9">
      <c r="B129" s="66" t="s">
        <v>55</v>
      </c>
      <c r="C129" s="47"/>
      <c r="D129" s="93"/>
      <c r="E129" s="123"/>
      <c r="F129" s="92"/>
      <c r="G129" s="92">
        <v>156966.43</v>
      </c>
      <c r="H129" s="92">
        <f t="shared" si="3"/>
        <v>156966.43</v>
      </c>
      <c r="I129" s="92"/>
    </row>
    <row r="130" spans="2:9">
      <c r="B130" s="66" t="s">
        <v>56</v>
      </c>
      <c r="C130" s="47">
        <v>2047</v>
      </c>
      <c r="D130" s="93">
        <v>1590000</v>
      </c>
      <c r="E130" s="123">
        <v>3.5000000000000003E-2</v>
      </c>
      <c r="F130" s="92"/>
      <c r="G130" s="92">
        <f t="shared" si="10"/>
        <v>156966.43</v>
      </c>
      <c r="H130" s="92">
        <f t="shared" si="3"/>
        <v>1746966.43</v>
      </c>
      <c r="I130" s="92">
        <f>H129+H130</f>
        <v>1903932.8599999999</v>
      </c>
    </row>
    <row r="131" spans="2:9">
      <c r="B131" s="66" t="s">
        <v>55</v>
      </c>
      <c r="C131" s="47"/>
      <c r="D131" s="93"/>
      <c r="E131" s="123"/>
      <c r="F131" s="92"/>
      <c r="G131" s="92">
        <v>129141.43</v>
      </c>
      <c r="H131" s="92">
        <f t="shared" si="3"/>
        <v>129141.43</v>
      </c>
      <c r="I131" s="92"/>
    </row>
    <row r="132" spans="2:9">
      <c r="B132" s="66" t="s">
        <v>56</v>
      </c>
      <c r="C132" s="47">
        <v>2048</v>
      </c>
      <c r="D132" s="93">
        <v>1750000</v>
      </c>
      <c r="E132" s="123">
        <v>3.5000000000000003E-2</v>
      </c>
      <c r="F132" s="92"/>
      <c r="G132" s="92">
        <f t="shared" si="10"/>
        <v>129141.43</v>
      </c>
      <c r="H132" s="92">
        <f t="shared" si="3"/>
        <v>1879141.43</v>
      </c>
      <c r="I132" s="92">
        <f>H131+H132</f>
        <v>2008282.8599999999</v>
      </c>
    </row>
    <row r="133" spans="2:9">
      <c r="B133" s="66" t="s">
        <v>55</v>
      </c>
      <c r="C133" s="47"/>
      <c r="D133" s="93"/>
      <c r="E133" s="123"/>
      <c r="F133" s="92"/>
      <c r="G133" s="92">
        <v>98516.43</v>
      </c>
      <c r="H133" s="92">
        <f t="shared" si="3"/>
        <v>98516.43</v>
      </c>
      <c r="I133" s="92"/>
    </row>
    <row r="134" spans="2:9">
      <c r="B134" s="66" t="s">
        <v>56</v>
      </c>
      <c r="C134" s="47">
        <v>2049</v>
      </c>
      <c r="D134" s="93">
        <v>1800000</v>
      </c>
      <c r="E134" s="123">
        <v>3.5000000000000003E-2</v>
      </c>
      <c r="F134" s="92"/>
      <c r="G134" s="92">
        <f t="shared" si="10"/>
        <v>98516.43</v>
      </c>
      <c r="H134" s="92">
        <f t="shared" si="3"/>
        <v>1898516.43</v>
      </c>
      <c r="I134" s="92">
        <f>H133+H134</f>
        <v>1997032.8599999999</v>
      </c>
    </row>
    <row r="135" spans="2:9">
      <c r="B135" s="66" t="s">
        <v>55</v>
      </c>
      <c r="C135" s="47"/>
      <c r="D135" s="93"/>
      <c r="E135" s="123"/>
      <c r="F135" s="92"/>
      <c r="G135" s="92">
        <v>67016.429999999993</v>
      </c>
      <c r="H135" s="92">
        <f t="shared" si="3"/>
        <v>67016.429999999993</v>
      </c>
      <c r="I135" s="92"/>
    </row>
    <row r="136" spans="2:9">
      <c r="B136" s="66" t="s">
        <v>56</v>
      </c>
      <c r="C136" s="47">
        <v>2050</v>
      </c>
      <c r="D136" s="93">
        <v>1850000</v>
      </c>
      <c r="E136" s="123">
        <v>3.5000000000000003E-2</v>
      </c>
      <c r="F136" s="92"/>
      <c r="G136" s="92">
        <f t="shared" si="10"/>
        <v>67016.429999999993</v>
      </c>
      <c r="H136" s="92">
        <f t="shared" si="3"/>
        <v>1917016.43</v>
      </c>
      <c r="I136" s="92">
        <f>H135+H136</f>
        <v>1984032.8599999999</v>
      </c>
    </row>
    <row r="137" spans="2:9">
      <c r="B137" s="66" t="s">
        <v>55</v>
      </c>
      <c r="C137" s="47"/>
      <c r="D137" s="93"/>
      <c r="E137" s="123"/>
      <c r="F137" s="92"/>
      <c r="G137" s="92">
        <v>34641.43</v>
      </c>
      <c r="H137" s="92">
        <f t="shared" si="3"/>
        <v>34641.43</v>
      </c>
      <c r="I137" s="92"/>
    </row>
    <row r="138" spans="2:9">
      <c r="B138" s="66" t="s">
        <v>56</v>
      </c>
      <c r="C138" s="47">
        <v>2051</v>
      </c>
      <c r="D138" s="93">
        <v>1979510.34</v>
      </c>
      <c r="E138" s="123">
        <v>3.5000000000000003E-2</v>
      </c>
      <c r="F138" s="92"/>
      <c r="G138" s="92">
        <f t="shared" si="10"/>
        <v>34641.43</v>
      </c>
      <c r="H138" s="92">
        <f t="shared" si="3"/>
        <v>2014151.77</v>
      </c>
      <c r="I138" s="92">
        <f>H137+H138</f>
        <v>2048793.2</v>
      </c>
    </row>
    <row r="139" spans="2:9">
      <c r="B139" s="17"/>
      <c r="C139" s="45"/>
      <c r="D139" s="48"/>
      <c r="E139" s="46"/>
      <c r="F139" s="48"/>
      <c r="G139" s="48"/>
      <c r="H139" s="48"/>
      <c r="I139" s="48"/>
    </row>
    <row r="140" spans="2:9">
      <c r="B140" s="66"/>
      <c r="C140" s="45"/>
      <c r="D140" s="50"/>
      <c r="E140" s="46"/>
      <c r="F140" s="50"/>
      <c r="G140" s="50"/>
      <c r="H140" s="50"/>
      <c r="I140" s="50"/>
    </row>
    <row r="141" spans="2:9">
      <c r="B141" s="49"/>
      <c r="C141" s="49"/>
      <c r="D141" s="94">
        <f>SUM(D77:D139)</f>
        <v>23377510.34</v>
      </c>
      <c r="E141" s="95"/>
      <c r="F141" s="94">
        <f>SUM(F77:F139)</f>
        <v>0</v>
      </c>
      <c r="G141" s="94">
        <f>SUM(G77:G139)</f>
        <v>18725072.229999986</v>
      </c>
      <c r="H141" s="94">
        <f>SUM(H77:H139)</f>
        <v>42102582.569999993</v>
      </c>
      <c r="I141" s="94">
        <f>SUM(I77:I139)</f>
        <v>42102582.569999993</v>
      </c>
    </row>
    <row r="142" spans="2:9">
      <c r="B142" s="49"/>
      <c r="C142" s="49"/>
      <c r="D142" s="50"/>
      <c r="E142" s="51"/>
      <c r="F142" s="50"/>
      <c r="G142" s="50"/>
      <c r="H142" s="50"/>
      <c r="I142" s="50"/>
    </row>
    <row r="143" spans="2:9">
      <c r="B143" s="68" t="s">
        <v>24</v>
      </c>
      <c r="C143" s="28"/>
      <c r="D143" s="28"/>
      <c r="E143" s="69"/>
      <c r="F143" s="70"/>
      <c r="G143" s="69">
        <v>20000000</v>
      </c>
      <c r="H143" s="70"/>
      <c r="I143" s="71"/>
    </row>
    <row r="144" spans="2:9">
      <c r="B144" s="72" t="s">
        <v>25</v>
      </c>
      <c r="C144" s="73"/>
      <c r="D144" s="15"/>
      <c r="E144" s="61"/>
      <c r="F144" s="62"/>
      <c r="G144" s="67">
        <f>G143-G145</f>
        <v>20000000</v>
      </c>
      <c r="H144" s="62"/>
      <c r="I144" s="74"/>
    </row>
    <row r="145" spans="2:9">
      <c r="B145" s="75" t="s">
        <v>26</v>
      </c>
      <c r="C145" s="76"/>
      <c r="D145" s="27"/>
      <c r="E145" s="77"/>
      <c r="F145" s="63"/>
      <c r="G145" s="78">
        <v>0</v>
      </c>
      <c r="H145" s="63"/>
      <c r="I145" s="79"/>
    </row>
    <row r="146" spans="2:9">
      <c r="B146" s="80"/>
      <c r="C146" s="73"/>
      <c r="D146" s="15"/>
      <c r="E146" s="61"/>
      <c r="F146" s="62"/>
      <c r="G146" s="67"/>
      <c r="H146" s="62"/>
      <c r="I146" s="62"/>
    </row>
  </sheetData>
  <mergeCells count="10">
    <mergeCell ref="B2:I2"/>
    <mergeCell ref="B69:I69"/>
    <mergeCell ref="B70:I70"/>
    <mergeCell ref="B71:I71"/>
    <mergeCell ref="B75:C75"/>
    <mergeCell ref="B3:I3"/>
    <mergeCell ref="B4:I4"/>
    <mergeCell ref="B5:I5"/>
    <mergeCell ref="B9:C9"/>
    <mergeCell ref="B68:I68"/>
  </mergeCells>
  <pageMargins left="0.7" right="0.7" top="0.75" bottom="0.75" header="0.3" footer="0.3"/>
  <pageSetup scale="60" orientation="portrait" r:id="rId1"/>
  <rowBreaks count="1" manualBreakCount="1">
    <brk id="6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82"/>
  <sheetViews>
    <sheetView zoomScaleNormal="100" workbookViewId="0">
      <selection activeCell="C12" sqref="C12"/>
    </sheetView>
  </sheetViews>
  <sheetFormatPr defaultRowHeight="15"/>
  <cols>
    <col min="1" max="1" width="2.28515625" style="17" customWidth="1"/>
    <col min="2" max="2" width="23.140625" bestFit="1" customWidth="1"/>
    <col min="3" max="3" width="85.85546875" customWidth="1"/>
    <col min="4" max="7" width="16.28515625" customWidth="1"/>
    <col min="8" max="8" width="9.140625" style="17"/>
    <col min="9" max="10" width="9.140625" style="17" customWidth="1"/>
    <col min="11" max="39" width="9.140625" style="17"/>
  </cols>
  <sheetData>
    <row r="1" spans="2:7" ht="18.75" customHeight="1">
      <c r="B1" s="226" t="s">
        <v>53</v>
      </c>
      <c r="C1" s="227"/>
      <c r="D1" s="227"/>
      <c r="E1" s="227"/>
      <c r="F1" s="227"/>
      <c r="G1" s="227"/>
    </row>
    <row r="2" spans="2:7" ht="19.5" customHeight="1" thickBot="1">
      <c r="B2" s="228" t="s">
        <v>96</v>
      </c>
      <c r="C2" s="229"/>
      <c r="D2" s="229"/>
      <c r="E2" s="229"/>
      <c r="F2" s="229"/>
      <c r="G2" s="229"/>
    </row>
    <row r="3" spans="2:7" ht="15.75" thickBot="1">
      <c r="B3" s="230" t="s">
        <v>12</v>
      </c>
      <c r="C3" s="232" t="s">
        <v>13</v>
      </c>
      <c r="D3" s="234" t="s">
        <v>17</v>
      </c>
      <c r="E3" s="236" t="s">
        <v>18</v>
      </c>
      <c r="F3" s="237"/>
      <c r="G3" s="238"/>
    </row>
    <row r="4" spans="2:7" ht="15.75" thickBot="1">
      <c r="B4" s="231"/>
      <c r="C4" s="233"/>
      <c r="D4" s="235"/>
      <c r="E4" s="33" t="s">
        <v>14</v>
      </c>
      <c r="F4" s="33" t="s">
        <v>15</v>
      </c>
      <c r="G4" s="33" t="s">
        <v>16</v>
      </c>
    </row>
    <row r="5" spans="2:7" ht="51">
      <c r="B5" s="36" t="s">
        <v>52</v>
      </c>
      <c r="C5" s="32" t="s">
        <v>48</v>
      </c>
      <c r="D5" s="163">
        <v>61600000</v>
      </c>
      <c r="E5" s="163">
        <v>54740000</v>
      </c>
      <c r="F5" s="163">
        <v>40650338</v>
      </c>
      <c r="G5" s="164">
        <f>SUM(E5:F5)</f>
        <v>95390338</v>
      </c>
    </row>
    <row r="6" spans="2:7" ht="15.75" thickBot="1">
      <c r="B6" s="30"/>
      <c r="C6" s="31"/>
      <c r="D6" s="38"/>
      <c r="E6" s="38"/>
      <c r="F6" s="38"/>
      <c r="G6" s="38"/>
    </row>
    <row r="7" spans="2:7" ht="38.25">
      <c r="B7" s="37" t="s">
        <v>77</v>
      </c>
      <c r="C7" s="32" t="s">
        <v>51</v>
      </c>
      <c r="D7" s="165">
        <v>20000000</v>
      </c>
      <c r="E7" s="165">
        <v>23377510</v>
      </c>
      <c r="F7" s="165">
        <v>18725072</v>
      </c>
      <c r="G7" s="166">
        <f>SUM(E7:F7)</f>
        <v>42102582</v>
      </c>
    </row>
    <row r="8" spans="2:7">
      <c r="B8" s="30"/>
      <c r="C8" s="31"/>
      <c r="D8" s="38"/>
      <c r="E8" s="37"/>
      <c r="F8" s="38"/>
      <c r="G8" s="38"/>
    </row>
    <row r="9" spans="2:7" ht="15.75" thickBot="1">
      <c r="B9" s="37"/>
      <c r="C9" s="32"/>
      <c r="D9" s="39"/>
      <c r="E9" s="39"/>
      <c r="F9" s="39"/>
      <c r="G9" s="40"/>
    </row>
    <row r="10" spans="2:7" s="17" customFormat="1" ht="20.25" customHeight="1" thickBot="1">
      <c r="B10" s="34" t="s">
        <v>16</v>
      </c>
      <c r="C10" s="121"/>
      <c r="D10" s="35">
        <f>SUM(D5:D9)</f>
        <v>81600000</v>
      </c>
      <c r="E10" s="35">
        <f>SUM(E5:E9)</f>
        <v>78117510</v>
      </c>
      <c r="F10" s="35">
        <f>SUM(F5:F9)</f>
        <v>59375410</v>
      </c>
      <c r="G10" s="35">
        <f>SUM(G5:G9)</f>
        <v>137492920</v>
      </c>
    </row>
    <row r="11" spans="2:7" s="17" customFormat="1" ht="77.25" thickBot="1">
      <c r="B11" s="122" t="s">
        <v>54</v>
      </c>
      <c r="C11" s="122"/>
    </row>
    <row r="12" spans="2:7" s="17" customFormat="1" ht="41.25" customHeight="1">
      <c r="B12" s="122" t="s">
        <v>78</v>
      </c>
      <c r="C12" s="41" t="s">
        <v>98</v>
      </c>
      <c r="D12" s="43">
        <v>865939</v>
      </c>
      <c r="E12" s="43">
        <f>D12</f>
        <v>865939</v>
      </c>
      <c r="F12" s="43">
        <f>D12</f>
        <v>865939</v>
      </c>
      <c r="G12" s="43">
        <f>D12</f>
        <v>865939</v>
      </c>
    </row>
    <row r="13" spans="2:7" s="17" customFormat="1">
      <c r="C13" s="42" t="s">
        <v>47</v>
      </c>
      <c r="D13" s="44">
        <f>D10/D12</f>
        <v>94.232965601503111</v>
      </c>
      <c r="E13" s="44">
        <f>E10/E12</f>
        <v>90.211331283150429</v>
      </c>
      <c r="F13" s="44">
        <f>F10/F12</f>
        <v>68.567658922857149</v>
      </c>
      <c r="G13" s="44">
        <f>G10/G12</f>
        <v>158.77899020600759</v>
      </c>
    </row>
    <row r="14" spans="2:7" s="17" customFormat="1"/>
    <row r="15" spans="2:7" s="17" customFormat="1"/>
    <row r="16" spans="2:7" s="17" customFormat="1"/>
    <row r="17" s="17" customFormat="1"/>
    <row r="18" s="17" customFormat="1"/>
    <row r="19" s="17" customFormat="1"/>
    <row r="20" s="17" customFormat="1"/>
    <row r="21" s="17" customFormat="1"/>
    <row r="22" s="17" customFormat="1"/>
    <row r="23" s="17" customFormat="1"/>
    <row r="24" s="17" customFormat="1"/>
    <row r="25" s="17" customFormat="1"/>
    <row r="26" s="17" customFormat="1"/>
    <row r="27" s="17" customFormat="1"/>
    <row r="28" s="17" customFormat="1"/>
    <row r="29" s="17" customFormat="1"/>
    <row r="30" s="17" customFormat="1"/>
    <row r="31" s="17" customFormat="1"/>
    <row r="32" s="17" customFormat="1"/>
    <row r="33" s="17" customFormat="1"/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  <row r="45" s="17" customFormat="1"/>
    <row r="46" s="17" customFormat="1"/>
    <row r="47" s="17" customFormat="1"/>
    <row r="48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</sheetData>
  <mergeCells count="6">
    <mergeCell ref="B1:G1"/>
    <mergeCell ref="B2:G2"/>
    <mergeCell ref="B3:B4"/>
    <mergeCell ref="C3:C4"/>
    <mergeCell ref="D3:D4"/>
    <mergeCell ref="E3:G3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EE17-ACB8-4298-9F83-6F1DE89AEDFA}">
  <dimension ref="A3:K13"/>
  <sheetViews>
    <sheetView workbookViewId="0">
      <selection activeCell="F30" sqref="F30"/>
    </sheetView>
  </sheetViews>
  <sheetFormatPr defaultRowHeight="15"/>
  <cols>
    <col min="1" max="1" width="9.140625" style="98"/>
    <col min="2" max="2" width="12.5703125" style="98" bestFit="1" customWidth="1"/>
    <col min="3" max="16384" width="9.140625" style="98"/>
  </cols>
  <sheetData>
    <row r="3" spans="1:11">
      <c r="A3" s="132" t="s">
        <v>50</v>
      </c>
      <c r="B3" s="157" t="s">
        <v>87</v>
      </c>
    </row>
    <row r="4" spans="1:11">
      <c r="A4" s="133">
        <v>2015</v>
      </c>
      <c r="B4" s="158">
        <v>59380000</v>
      </c>
      <c r="I4" s="133"/>
      <c r="J4" s="167"/>
      <c r="K4" s="168"/>
    </row>
    <row r="5" spans="1:11">
      <c r="A5" s="133">
        <v>2016</v>
      </c>
      <c r="B5" s="158">
        <v>78275000</v>
      </c>
      <c r="I5" s="133"/>
      <c r="J5" s="167"/>
      <c r="K5" s="168"/>
    </row>
    <row r="6" spans="1:11">
      <c r="A6" s="133">
        <v>2017</v>
      </c>
      <c r="B6" s="158">
        <v>77135000</v>
      </c>
      <c r="I6" s="133"/>
      <c r="J6" s="167"/>
      <c r="K6" s="168"/>
    </row>
    <row r="7" spans="1:11">
      <c r="A7" s="133">
        <v>2018</v>
      </c>
      <c r="B7" s="158">
        <v>75960000</v>
      </c>
      <c r="I7" s="133"/>
      <c r="J7" s="167"/>
      <c r="K7" s="168"/>
    </row>
    <row r="8" spans="1:11">
      <c r="A8" s="133">
        <v>2019</v>
      </c>
      <c r="B8" s="158">
        <v>74700000</v>
      </c>
      <c r="I8" s="133"/>
      <c r="J8" s="167"/>
      <c r="K8" s="168"/>
    </row>
    <row r="13" spans="1:11">
      <c r="A13" s="133"/>
      <c r="B13" s="15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BE21-014A-4EF8-8C0F-75AF30186EE8}">
  <dimension ref="A1:J16"/>
  <sheetViews>
    <sheetView tabSelected="1" workbookViewId="0">
      <selection activeCell="B2" sqref="B2"/>
    </sheetView>
  </sheetViews>
  <sheetFormatPr defaultRowHeight="15"/>
  <cols>
    <col min="1" max="1" width="9.42578125" style="98" bestFit="1" customWidth="1"/>
    <col min="2" max="2" width="17.7109375" style="146" customWidth="1"/>
    <col min="3" max="3" width="10.5703125" style="146" bestFit="1" customWidth="1"/>
    <col min="4" max="4" width="21.28515625" style="147" bestFit="1" customWidth="1"/>
    <col min="5" max="5" width="18.85546875" style="146" bestFit="1" customWidth="1"/>
    <col min="6" max="6" width="3.7109375" style="98" customWidth="1"/>
    <col min="7" max="7" width="17.42578125" style="98" bestFit="1" customWidth="1"/>
    <col min="8" max="8" width="36.5703125" style="98" bestFit="1" customWidth="1"/>
    <col min="9" max="9" width="12.5703125" style="98" bestFit="1" customWidth="1"/>
    <col min="10" max="10" width="11.5703125" style="98" bestFit="1" customWidth="1"/>
    <col min="11" max="16384" width="9.140625" style="98"/>
  </cols>
  <sheetData>
    <row r="1" spans="1:10" ht="45">
      <c r="A1" s="132" t="s">
        <v>50</v>
      </c>
      <c r="B1" s="132" t="s">
        <v>81</v>
      </c>
      <c r="C1" s="132" t="s">
        <v>82</v>
      </c>
      <c r="D1" s="132" t="s">
        <v>97</v>
      </c>
      <c r="E1" s="132" t="s">
        <v>83</v>
      </c>
      <c r="G1" s="132"/>
    </row>
    <row r="2" spans="1:10">
      <c r="A2" s="133">
        <v>2015</v>
      </c>
      <c r="B2" s="134">
        <v>70</v>
      </c>
      <c r="C2" s="135">
        <v>840113</v>
      </c>
      <c r="D2" s="142">
        <v>1.034208145</v>
      </c>
      <c r="E2" s="137">
        <f t="shared" ref="E2:E5" si="0">B2*D2</f>
        <v>72.394570150000007</v>
      </c>
      <c r="G2" s="138"/>
      <c r="H2" s="139"/>
      <c r="I2" s="140"/>
      <c r="J2" s="141"/>
    </row>
    <row r="3" spans="1:10">
      <c r="A3" s="133">
        <v>2016</v>
      </c>
      <c r="B3" s="134">
        <v>92</v>
      </c>
      <c r="C3" s="135">
        <v>850187</v>
      </c>
      <c r="D3" s="136">
        <v>1.0213101600000001</v>
      </c>
      <c r="E3" s="137">
        <f t="shared" si="0"/>
        <v>93.960534720000012</v>
      </c>
      <c r="G3" s="138"/>
      <c r="H3" s="139"/>
      <c r="I3" s="140"/>
    </row>
    <row r="4" spans="1:10">
      <c r="A4" s="133">
        <v>2017</v>
      </c>
      <c r="B4" s="134">
        <v>90</v>
      </c>
      <c r="C4" s="135">
        <v>860661</v>
      </c>
      <c r="D4" s="142">
        <v>1.0089999999999999</v>
      </c>
      <c r="E4" s="137">
        <f t="shared" si="0"/>
        <v>90.809999999999988</v>
      </c>
      <c r="G4" s="138"/>
      <c r="H4" s="139"/>
      <c r="I4" s="140"/>
    </row>
    <row r="5" spans="1:10">
      <c r="A5" s="133">
        <v>2018</v>
      </c>
      <c r="B5" s="134">
        <v>88</v>
      </c>
      <c r="C5" s="135">
        <v>865939</v>
      </c>
      <c r="D5" s="142">
        <v>1.06</v>
      </c>
      <c r="E5" s="137">
        <f t="shared" si="0"/>
        <v>93.28</v>
      </c>
      <c r="G5" s="136"/>
      <c r="H5" s="143"/>
      <c r="I5" s="144"/>
    </row>
    <row r="6" spans="1:10">
      <c r="A6" s="133">
        <v>2019</v>
      </c>
      <c r="B6" s="134">
        <v>86</v>
      </c>
      <c r="C6" s="135">
        <v>868707</v>
      </c>
      <c r="D6" s="142">
        <v>1</v>
      </c>
      <c r="E6" s="137">
        <f t="shared" ref="E6" si="1">B6*D6</f>
        <v>86</v>
      </c>
      <c r="G6" s="142"/>
      <c r="H6" s="145"/>
    </row>
    <row r="8" spans="1:10" ht="29.45" customHeight="1">
      <c r="A8" s="239" t="s">
        <v>84</v>
      </c>
      <c r="B8" s="239"/>
      <c r="C8" s="239"/>
      <c r="D8" s="239"/>
      <c r="E8" s="239"/>
    </row>
    <row r="9" spans="1:10">
      <c r="A9" s="98" t="s">
        <v>85</v>
      </c>
    </row>
    <row r="10" spans="1:10">
      <c r="A10" s="98" t="s">
        <v>86</v>
      </c>
      <c r="B10" s="148"/>
      <c r="C10" s="149"/>
      <c r="D10" s="150"/>
      <c r="G10" s="151"/>
    </row>
    <row r="11" spans="1:10">
      <c r="B11" s="148"/>
      <c r="C11" s="149"/>
      <c r="D11" s="150"/>
      <c r="G11" s="141"/>
      <c r="I11" s="152"/>
    </row>
    <row r="12" spans="1:10">
      <c r="B12" s="148"/>
      <c r="C12" s="149"/>
      <c r="D12" s="150"/>
      <c r="G12" s="151"/>
    </row>
    <row r="13" spans="1:10">
      <c r="B13" s="148"/>
      <c r="C13" s="149"/>
      <c r="D13" s="150"/>
      <c r="E13" s="153"/>
      <c r="G13" s="154"/>
      <c r="I13" s="155"/>
    </row>
    <row r="14" spans="1:10">
      <c r="B14" s="148"/>
      <c r="C14" s="149"/>
      <c r="G14" s="152"/>
    </row>
    <row r="15" spans="1:10">
      <c r="G15" s="156"/>
    </row>
    <row r="16" spans="1:10">
      <c r="G16" s="154"/>
    </row>
  </sheetData>
  <mergeCells count="1"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Aggregate</vt:lpstr>
      <vt:lpstr>Aggregate History</vt:lpstr>
      <vt:lpstr>FY 2019 VRF-Sib only </vt:lpstr>
      <vt:lpstr>Rev Debt</vt:lpstr>
      <vt:lpstr>Rev Debt - Maturity</vt:lpstr>
      <vt:lpstr>Rev Debt - Proceeds</vt:lpstr>
      <vt:lpstr>Outstanding debt</vt:lpstr>
      <vt:lpstr>CPI Index Data</vt:lpstr>
      <vt:lpstr>Aggregate!Print_Area</vt:lpstr>
      <vt:lpstr>'Aggregate History'!Print_Area</vt:lpstr>
      <vt:lpstr>'CPI Index Data'!Print_Area</vt:lpstr>
      <vt:lpstr>'FY 2019 VRF-Sib only '!Print_Area</vt:lpstr>
      <vt:lpstr>'Rev Debt'!Print_Area</vt:lpstr>
      <vt:lpstr>'Rev Debt - Maturity'!Print_Area</vt:lpstr>
      <vt:lpstr>'Rev Debt - Proceeds'!Print_Area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2020-04-08T14:30:13Z</cp:lastPrinted>
  <dcterms:created xsi:type="dcterms:W3CDTF">2017-02-02T17:22:07Z</dcterms:created>
  <dcterms:modified xsi:type="dcterms:W3CDTF">2020-05-06T13:45:02Z</dcterms:modified>
</cp:coreProperties>
</file>